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RamonAlbrechtBCRG\AppData\Local\Microsoft\Windows\INetCache\Content.Outlook\T9CTCIFW\"/>
    </mc:Choice>
  </mc:AlternateContent>
  <xr:revisionPtr revIDLastSave="0" documentId="13_ncr:1_{61CF8452-D870-4DAA-9014-F69DDDDA6673}" xr6:coauthVersionLast="47" xr6:coauthVersionMax="47" xr10:uidLastSave="{00000000-0000-0000-0000-000000000000}"/>
  <bookViews>
    <workbookView xWindow="28680" yWindow="-120" windowWidth="29040" windowHeight="15840" activeTab="1" xr2:uid="{5929BD01-36A1-402A-9984-993B4D503D35}"/>
  </bookViews>
  <sheets>
    <sheet name="Verklaring" sheetId="3" r:id="rId1"/>
    <sheet name="Lambda D" sheetId="1" r:id="rId2"/>
    <sheet name="zonder folie" sheetId="7" r:id="rId3"/>
    <sheet name="met folie " sheetId="8" r:id="rId4"/>
  </sheets>
  <definedNames>
    <definedName name="_xlnm.Print_Area" localSheetId="0">Verklaring!$B$2:$F$24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2" i="8" l="1"/>
  <c r="AR14" i="8" s="1"/>
  <c r="AQ12" i="7"/>
  <c r="AO6" i="8"/>
  <c r="AB16" i="8"/>
  <c r="AB16" i="7"/>
  <c r="H4" i="7"/>
  <c r="C21" i="1" l="1"/>
  <c r="C20" i="1"/>
  <c r="AS14" i="8" l="1"/>
  <c r="AS15" i="8" s="1"/>
  <c r="AS14" i="7"/>
  <c r="AS15" i="7" s="1"/>
  <c r="F2" i="7" s="1"/>
  <c r="C13" i="7" s="1"/>
  <c r="B22" i="7" s="1"/>
  <c r="D22" i="8"/>
  <c r="D21" i="8"/>
  <c r="D20" i="8"/>
  <c r="D19" i="8"/>
  <c r="D18" i="8"/>
  <c r="X17" i="8"/>
  <c r="D17" i="8"/>
  <c r="W16" i="8"/>
  <c r="X16" i="8" s="1"/>
  <c r="K16" i="8"/>
  <c r="O15" i="8" s="1"/>
  <c r="W15" i="8"/>
  <c r="V19" i="8" s="1"/>
  <c r="Y19" i="8" s="1"/>
  <c r="W14" i="8"/>
  <c r="X14" i="8" s="1"/>
  <c r="AG6" i="8"/>
  <c r="X15" i="8" s="1"/>
  <c r="M5" i="8"/>
  <c r="H17" i="8" s="1"/>
  <c r="J5" i="8"/>
  <c r="M4" i="8"/>
  <c r="H4" i="8"/>
  <c r="S3" i="8"/>
  <c r="M3" i="8"/>
  <c r="AG2" i="8"/>
  <c r="D22" i="7"/>
  <c r="D21" i="7"/>
  <c r="D20" i="7"/>
  <c r="D19" i="7"/>
  <c r="D18" i="7"/>
  <c r="D17" i="7"/>
  <c r="W16" i="7"/>
  <c r="X16" i="7" s="1"/>
  <c r="K16" i="7"/>
  <c r="O15" i="7" s="1"/>
  <c r="W14" i="7"/>
  <c r="X14" i="7" s="1"/>
  <c r="AG6" i="7"/>
  <c r="AG7" i="7" s="1"/>
  <c r="AO5" i="7"/>
  <c r="AO6" i="7" s="1"/>
  <c r="M5" i="7"/>
  <c r="H17" i="7" s="1"/>
  <c r="J5" i="7"/>
  <c r="M4" i="7"/>
  <c r="M3" i="7"/>
  <c r="AG2" i="7"/>
  <c r="G13" i="8" l="1"/>
  <c r="AG3" i="8"/>
  <c r="W15" i="7"/>
  <c r="V19" i="7" s="1"/>
  <c r="Y19" i="7" s="1"/>
  <c r="X15" i="7"/>
  <c r="X17" i="7"/>
  <c r="V21" i="8"/>
  <c r="Y21" i="8" s="1"/>
  <c r="AG7" i="8"/>
  <c r="V22" i="8"/>
  <c r="Y22" i="8" s="1"/>
  <c r="N12" i="8"/>
  <c r="AR15" i="8"/>
  <c r="F2" i="8" s="1"/>
  <c r="C13" i="8" s="1"/>
  <c r="B22" i="8" s="1"/>
  <c r="G16" i="8"/>
  <c r="V17" i="8"/>
  <c r="Y17" i="8" s="1"/>
  <c r="V18" i="8"/>
  <c r="Y18" i="8" s="1"/>
  <c r="V20" i="8"/>
  <c r="Y20" i="8" s="1"/>
  <c r="B17" i="7"/>
  <c r="V20" i="7"/>
  <c r="Y20" i="7" s="1"/>
  <c r="V21" i="7"/>
  <c r="Y21" i="7" s="1"/>
  <c r="V22" i="7"/>
  <c r="Y22" i="7" s="1"/>
  <c r="B18" i="7"/>
  <c r="AG3" i="7"/>
  <c r="AG4" i="7" s="1"/>
  <c r="N12" i="7"/>
  <c r="AR14" i="7"/>
  <c r="AR15" i="7" s="1"/>
  <c r="G16" i="7"/>
  <c r="V17" i="7"/>
  <c r="Y17" i="7" s="1"/>
  <c r="B19" i="7"/>
  <c r="B20" i="7"/>
  <c r="V18" i="7"/>
  <c r="Y18" i="7" s="1"/>
  <c r="B21" i="7"/>
  <c r="AG4" i="8" l="1"/>
  <c r="G14" i="8"/>
  <c r="G13" i="7"/>
  <c r="B21" i="8"/>
  <c r="F21" i="8" s="1"/>
  <c r="I21" i="8" s="1"/>
  <c r="B20" i="8"/>
  <c r="F20" i="8" s="1"/>
  <c r="I20" i="8" s="1"/>
  <c r="B18" i="8"/>
  <c r="B19" i="8"/>
  <c r="F19" i="8" s="1"/>
  <c r="I19" i="8" s="1"/>
  <c r="M19" i="8" s="1"/>
  <c r="B17" i="8"/>
  <c r="O21" i="8"/>
  <c r="O20" i="8"/>
  <c r="O14" i="8"/>
  <c r="M12" i="8"/>
  <c r="J19" i="8"/>
  <c r="L19" i="8" s="1"/>
  <c r="J20" i="8"/>
  <c r="L20" i="8" s="1"/>
  <c r="F18" i="8"/>
  <c r="I18" i="8" s="1"/>
  <c r="O14" i="7"/>
  <c r="M12" i="7"/>
  <c r="G14" i="7"/>
  <c r="J17" i="7" s="1"/>
  <c r="L17" i="7" s="1"/>
  <c r="M20" i="8" l="1"/>
  <c r="J17" i="8"/>
  <c r="L17" i="8" s="1"/>
  <c r="J21" i="8"/>
  <c r="L21" i="8" s="1"/>
  <c r="M21" i="8" s="1"/>
  <c r="Q21" i="8" s="1"/>
  <c r="R21" i="8" s="1"/>
  <c r="S21" i="8" s="1"/>
  <c r="Z21" i="8" s="1"/>
  <c r="J22" i="8"/>
  <c r="L22" i="8" s="1"/>
  <c r="J18" i="8"/>
  <c r="L18" i="8" s="1"/>
  <c r="M18" i="8" s="1"/>
  <c r="Q18" i="8" s="1"/>
  <c r="R18" i="8" s="1"/>
  <c r="S18" i="8" s="1"/>
  <c r="Z18" i="8" s="1"/>
  <c r="O19" i="8"/>
  <c r="Q19" i="8" s="1"/>
  <c r="R19" i="8" s="1"/>
  <c r="S19" i="8" s="1"/>
  <c r="Z19" i="8" s="1"/>
  <c r="O22" i="8"/>
  <c r="Q22" i="8" s="1"/>
  <c r="R22" i="8" s="1"/>
  <c r="S22" i="8" s="1"/>
  <c r="Z22" i="8" s="1"/>
  <c r="O17" i="8"/>
  <c r="O18" i="8"/>
  <c r="F17" i="8"/>
  <c r="I17" i="8" s="1"/>
  <c r="M17" i="8" s="1"/>
  <c r="F22" i="8"/>
  <c r="I22" i="8" s="1"/>
  <c r="M22" i="8" s="1"/>
  <c r="Q20" i="8"/>
  <c r="R20" i="8" s="1"/>
  <c r="S20" i="8" s="1"/>
  <c r="Z20" i="8" s="1"/>
  <c r="J20" i="7"/>
  <c r="L20" i="7" s="1"/>
  <c r="F17" i="7"/>
  <c r="I17" i="7" s="1"/>
  <c r="M17" i="7" s="1"/>
  <c r="F19" i="7"/>
  <c r="I19" i="7" s="1"/>
  <c r="O17" i="7"/>
  <c r="O20" i="7"/>
  <c r="J22" i="7"/>
  <c r="L22" i="7" s="1"/>
  <c r="F18" i="7"/>
  <c r="I18" i="7" s="1"/>
  <c r="F20" i="7"/>
  <c r="I20" i="7" s="1"/>
  <c r="O18" i="7"/>
  <c r="O21" i="7"/>
  <c r="F22" i="7"/>
  <c r="I22" i="7" s="1"/>
  <c r="M22" i="7" s="1"/>
  <c r="J19" i="7"/>
  <c r="L19" i="7" s="1"/>
  <c r="O22" i="7"/>
  <c r="J21" i="7"/>
  <c r="L21" i="7" s="1"/>
  <c r="O19" i="7"/>
  <c r="J18" i="7"/>
  <c r="L18" i="7" s="1"/>
  <c r="F21" i="7"/>
  <c r="I21" i="7" s="1"/>
  <c r="Q22" i="7" l="1"/>
  <c r="R22" i="7" s="1"/>
  <c r="S22" i="7" s="1"/>
  <c r="Z22" i="7" s="1"/>
  <c r="AB22" i="7" s="1"/>
  <c r="AB22" i="8"/>
  <c r="AD22" i="8" s="1"/>
  <c r="AB19" i="8"/>
  <c r="AD19" i="8" s="1"/>
  <c r="AB18" i="8"/>
  <c r="AD18" i="8" s="1"/>
  <c r="AB20" i="8"/>
  <c r="AD20" i="8" s="1"/>
  <c r="Q17" i="8"/>
  <c r="R17" i="8" s="1"/>
  <c r="S17" i="8" s="1"/>
  <c r="Z17" i="8" s="1"/>
  <c r="AB21" i="8"/>
  <c r="AD21" i="8" s="1"/>
  <c r="M21" i="7"/>
  <c r="Q21" i="7" s="1"/>
  <c r="R21" i="7" s="1"/>
  <c r="S21" i="7" s="1"/>
  <c r="Z21" i="7" s="1"/>
  <c r="AB21" i="7" s="1"/>
  <c r="M19" i="7"/>
  <c r="Q19" i="7" s="1"/>
  <c r="R19" i="7" s="1"/>
  <c r="S19" i="7" s="1"/>
  <c r="Z19" i="7" s="1"/>
  <c r="AB19" i="7" s="1"/>
  <c r="M18" i="7"/>
  <c r="Q18" i="7" s="1"/>
  <c r="R18" i="7" s="1"/>
  <c r="S18" i="7" s="1"/>
  <c r="Z18" i="7" s="1"/>
  <c r="AB18" i="7" s="1"/>
  <c r="Q17" i="7"/>
  <c r="R17" i="7" s="1"/>
  <c r="S17" i="7" s="1"/>
  <c r="Z17" i="7" s="1"/>
  <c r="AB17" i="7" s="1"/>
  <c r="M20" i="7"/>
  <c r="Q20" i="7" s="1"/>
  <c r="R20" i="7" s="1"/>
  <c r="S20" i="7" s="1"/>
  <c r="Z20" i="7" s="1"/>
  <c r="AB20" i="7" s="1"/>
  <c r="AD21" i="7" l="1"/>
  <c r="AM21" i="7"/>
  <c r="AD20" i="7"/>
  <c r="AM20" i="7"/>
  <c r="D17" i="3" s="1"/>
  <c r="AD18" i="7"/>
  <c r="AM18" i="7"/>
  <c r="AD17" i="7"/>
  <c r="AM17" i="7"/>
  <c r="D14" i="3" s="1"/>
  <c r="AD19" i="7"/>
  <c r="AM19" i="7"/>
  <c r="AD22" i="7"/>
  <c r="AM22" i="7"/>
  <c r="D19" i="3" s="1"/>
  <c r="AM18" i="8"/>
  <c r="E15" i="3" s="1"/>
  <c r="AM20" i="8"/>
  <c r="E17" i="3" s="1"/>
  <c r="AM19" i="8"/>
  <c r="E16" i="3" s="1"/>
  <c r="AM21" i="8"/>
  <c r="E18" i="3" s="1"/>
  <c r="AB17" i="8"/>
  <c r="AD17" i="8" s="1"/>
  <c r="AM22" i="8"/>
  <c r="E19" i="3" s="1"/>
  <c r="D15" i="3"/>
  <c r="D16" i="3"/>
  <c r="D18" i="3"/>
  <c r="F17" i="1"/>
  <c r="F15" i="1"/>
  <c r="F14" i="1"/>
  <c r="AM17" i="8" l="1"/>
  <c r="E14" i="3" s="1"/>
  <c r="F18" i="1"/>
</calcChain>
</file>

<file path=xl/sharedStrings.xml><?xml version="1.0" encoding="utf-8"?>
<sst xmlns="http://schemas.openxmlformats.org/spreadsheetml/2006/main" count="263" uniqueCount="136">
  <si>
    <t>Onderwerp</t>
  </si>
  <si>
    <t>Monster</t>
  </si>
  <si>
    <t>Lambdawaarde (W/m.K)</t>
  </si>
  <si>
    <t>Omschrijving</t>
  </si>
  <si>
    <t>Producten</t>
  </si>
  <si>
    <t>Materiaal</t>
  </si>
  <si>
    <t>Productiedatum</t>
  </si>
  <si>
    <t>Gemiddelde</t>
  </si>
  <si>
    <t>Standaardafwijking</t>
  </si>
  <si>
    <t>gemeten door</t>
  </si>
  <si>
    <r>
      <t>l</t>
    </r>
    <r>
      <rPr>
        <sz val="10"/>
        <rFont val="Arial"/>
        <family val="2"/>
      </rPr>
      <t>avg</t>
    </r>
  </si>
  <si>
    <t>n</t>
  </si>
  <si>
    <t>k</t>
  </si>
  <si>
    <t>St dev</t>
  </si>
  <si>
    <t>Lambda 90/90</t>
  </si>
  <si>
    <t>Lambda D</t>
  </si>
  <si>
    <t xml:space="preserve">Constructie </t>
  </si>
  <si>
    <r>
      <t>ʎ</t>
    </r>
    <r>
      <rPr>
        <sz val="10.8"/>
        <color theme="1"/>
        <rFont val="Calibri"/>
        <family val="2"/>
      </rPr>
      <t xml:space="preserve"> isolatie materiaal (reken)</t>
    </r>
  </si>
  <si>
    <t>Bevestigers</t>
  </si>
  <si>
    <t>Wordt de isolatie doorbroken door houten regels?</t>
  </si>
  <si>
    <t>geen</t>
  </si>
  <si>
    <t>n.v.t.</t>
  </si>
  <si>
    <t/>
  </si>
  <si>
    <r>
      <t>d</t>
    </r>
    <r>
      <rPr>
        <vertAlign val="subscript"/>
        <sz val="11"/>
        <color theme="0"/>
        <rFont val="Calibri"/>
        <family val="2"/>
        <scheme val="minor"/>
      </rPr>
      <t>iso</t>
    </r>
  </si>
  <si>
    <r>
      <t>R</t>
    </r>
    <r>
      <rPr>
        <vertAlign val="subscript"/>
        <sz val="11"/>
        <color theme="0"/>
        <rFont val="Calibri"/>
        <family val="2"/>
        <scheme val="minor"/>
      </rPr>
      <t>D;isolatie</t>
    </r>
  </si>
  <si>
    <r>
      <t>R</t>
    </r>
    <r>
      <rPr>
        <vertAlign val="subscript"/>
        <sz val="11"/>
        <color theme="0"/>
        <rFont val="Calibri"/>
        <family val="2"/>
        <scheme val="minor"/>
      </rPr>
      <t>D;hout</t>
    </r>
  </si>
  <si>
    <r>
      <t>R</t>
    </r>
    <r>
      <rPr>
        <vertAlign val="subscript"/>
        <sz val="11"/>
        <color theme="0"/>
        <rFont val="Calibri"/>
        <family val="2"/>
        <scheme val="minor"/>
      </rPr>
      <t>T;sectie a</t>
    </r>
  </si>
  <si>
    <r>
      <t>U</t>
    </r>
    <r>
      <rPr>
        <vertAlign val="subscript"/>
        <sz val="11"/>
        <color theme="0"/>
        <rFont val="Calibri"/>
        <family val="2"/>
        <scheme val="minor"/>
      </rPr>
      <t>T;sectie a</t>
    </r>
  </si>
  <si>
    <r>
      <t>R</t>
    </r>
    <r>
      <rPr>
        <vertAlign val="subscript"/>
        <sz val="11"/>
        <color theme="0"/>
        <rFont val="Calibri"/>
        <family val="2"/>
        <scheme val="minor"/>
      </rPr>
      <t>T;sectie b</t>
    </r>
  </si>
  <si>
    <r>
      <t>U</t>
    </r>
    <r>
      <rPr>
        <vertAlign val="subscript"/>
        <sz val="11"/>
        <color theme="0"/>
        <rFont val="Calibri"/>
        <family val="2"/>
        <scheme val="minor"/>
      </rPr>
      <t>T;sectie b</t>
    </r>
  </si>
  <si>
    <r>
      <t>R</t>
    </r>
    <r>
      <rPr>
        <vertAlign val="subscript"/>
        <sz val="11"/>
        <color theme="0"/>
        <rFont val="Calibri"/>
        <family val="2"/>
        <scheme val="minor"/>
      </rPr>
      <t>T</t>
    </r>
    <r>
      <rPr>
        <sz val="11"/>
        <color theme="0"/>
        <rFont val="Calibri"/>
        <family val="2"/>
        <scheme val="minor"/>
      </rPr>
      <t>'</t>
    </r>
  </si>
  <si>
    <r>
      <t>R</t>
    </r>
    <r>
      <rPr>
        <vertAlign val="subscript"/>
        <sz val="11"/>
        <color theme="0"/>
        <rFont val="Calibri"/>
        <family val="2"/>
        <scheme val="minor"/>
      </rPr>
      <t>T</t>
    </r>
    <r>
      <rPr>
        <sz val="11"/>
        <color theme="0"/>
        <rFont val="Calibri"/>
        <family val="2"/>
        <scheme val="minor"/>
      </rPr>
      <t>''</t>
    </r>
  </si>
  <si>
    <t>a'</t>
  </si>
  <si>
    <r>
      <t>R</t>
    </r>
    <r>
      <rPr>
        <vertAlign val="subscript"/>
        <sz val="11"/>
        <color theme="0"/>
        <rFont val="Calibri"/>
        <family val="2"/>
        <scheme val="minor"/>
      </rPr>
      <t>T</t>
    </r>
  </si>
  <si>
    <r>
      <t>U</t>
    </r>
    <r>
      <rPr>
        <vertAlign val="subscript"/>
        <sz val="11"/>
        <color theme="0"/>
        <rFont val="Calibri"/>
        <family val="2"/>
        <scheme val="minor"/>
      </rPr>
      <t>T</t>
    </r>
  </si>
  <si>
    <r>
      <t>ΔU</t>
    </r>
    <r>
      <rPr>
        <vertAlign val="subscript"/>
        <sz val="11"/>
        <color theme="0"/>
        <rFont val="Calibri"/>
        <family val="2"/>
        <scheme val="minor"/>
      </rPr>
      <t>a</t>
    </r>
    <r>
      <rPr>
        <sz val="11"/>
        <color theme="0"/>
        <rFont val="Calibri"/>
        <family val="2"/>
        <scheme val="minor"/>
      </rPr>
      <t xml:space="preserve"> </t>
    </r>
  </si>
  <si>
    <r>
      <t>ΔU</t>
    </r>
    <r>
      <rPr>
        <vertAlign val="subscript"/>
        <sz val="11"/>
        <color theme="0"/>
        <rFont val="Calibri"/>
        <family val="2"/>
        <scheme val="minor"/>
      </rPr>
      <t>r</t>
    </r>
    <r>
      <rPr>
        <sz val="11"/>
        <color theme="0"/>
        <rFont val="Calibri"/>
        <family val="2"/>
        <scheme val="minor"/>
      </rPr>
      <t xml:space="preserve"> </t>
    </r>
  </si>
  <si>
    <r>
      <t>ΔU</t>
    </r>
    <r>
      <rPr>
        <vertAlign val="subscript"/>
        <sz val="11"/>
        <color theme="0"/>
        <rFont val="Calibri"/>
        <family val="2"/>
        <scheme val="minor"/>
      </rPr>
      <t xml:space="preserve">fa </t>
    </r>
  </si>
  <si>
    <t xml:space="preserve">ΔU </t>
  </si>
  <si>
    <r>
      <t>U</t>
    </r>
    <r>
      <rPr>
        <vertAlign val="subscript"/>
        <sz val="11"/>
        <color theme="0"/>
        <rFont val="Calibri"/>
        <family val="2"/>
        <scheme val="minor"/>
      </rPr>
      <t>C</t>
    </r>
  </si>
  <si>
    <r>
      <t>R</t>
    </r>
    <r>
      <rPr>
        <vertAlign val="subscript"/>
        <sz val="11"/>
        <color theme="0"/>
        <rFont val="Calibri"/>
        <family val="2"/>
        <scheme val="minor"/>
      </rPr>
      <t>C</t>
    </r>
  </si>
  <si>
    <t>gegavaniseerd staal</t>
  </si>
  <si>
    <t>tabel H.1</t>
  </si>
  <si>
    <t>E.1</t>
  </si>
  <si>
    <t>8.7</t>
  </si>
  <si>
    <t>8.6</t>
  </si>
  <si>
    <t>C.5</t>
  </si>
  <si>
    <t>C.6</t>
  </si>
  <si>
    <t>tabel C1</t>
  </si>
  <si>
    <t>C.4</t>
  </si>
  <si>
    <t>8.9</t>
  </si>
  <si>
    <t>8.11 en 8.12</t>
  </si>
  <si>
    <t>8.8</t>
  </si>
  <si>
    <t>8.4</t>
  </si>
  <si>
    <t>C.1</t>
  </si>
  <si>
    <t>RVS</t>
  </si>
  <si>
    <t>I.2.1.4</t>
  </si>
  <si>
    <t>d / λ</t>
  </si>
  <si>
    <r>
      <t>R</t>
    </r>
    <r>
      <rPr>
        <vertAlign val="subscript"/>
        <sz val="11"/>
        <color theme="1"/>
        <rFont val="Calibri"/>
        <family val="2"/>
        <scheme val="minor"/>
      </rPr>
      <t>D;iso</t>
    </r>
    <r>
      <rPr>
        <sz val="11"/>
        <color theme="1"/>
        <rFont val="Calibri"/>
        <family val="2"/>
        <scheme val="minor"/>
      </rPr>
      <t xml:space="preserve"> + R</t>
    </r>
    <r>
      <rPr>
        <vertAlign val="subscript"/>
        <sz val="11"/>
        <color theme="1"/>
        <rFont val="Calibri"/>
        <family val="2"/>
        <scheme val="minor"/>
      </rPr>
      <t>ad</t>
    </r>
    <r>
      <rPr>
        <sz val="11"/>
        <color theme="1"/>
        <rFont val="Calibri"/>
        <family val="2"/>
        <scheme val="minor"/>
      </rPr>
      <t xml:space="preserve"> + R</t>
    </r>
    <r>
      <rPr>
        <vertAlign val="subscript"/>
        <sz val="11"/>
        <color theme="1"/>
        <rFont val="Calibri"/>
        <family val="2"/>
        <scheme val="minor"/>
      </rPr>
      <t>se</t>
    </r>
    <r>
      <rPr>
        <sz val="11"/>
        <color theme="1"/>
        <rFont val="Calibri"/>
        <family val="2"/>
        <scheme val="minor"/>
      </rPr>
      <t xml:space="preserve"> + R</t>
    </r>
    <r>
      <rPr>
        <vertAlign val="subscript"/>
        <sz val="11"/>
        <color theme="1"/>
        <rFont val="Calibri"/>
        <family val="2"/>
        <scheme val="minor"/>
      </rPr>
      <t>si</t>
    </r>
  </si>
  <si>
    <r>
      <t>1 / R</t>
    </r>
    <r>
      <rPr>
        <vertAlign val="subscript"/>
        <sz val="11"/>
        <color theme="1"/>
        <rFont val="Calibri"/>
        <family val="2"/>
        <scheme val="minor"/>
      </rPr>
      <t>T</t>
    </r>
    <r>
      <rPr>
        <vertAlign val="subscript"/>
        <sz val="11"/>
        <rFont val="Calibri"/>
        <family val="2"/>
        <scheme val="minor"/>
      </rPr>
      <t>;sectie a</t>
    </r>
  </si>
  <si>
    <r>
      <t>R</t>
    </r>
    <r>
      <rPr>
        <vertAlign val="subscript"/>
        <sz val="11"/>
        <color theme="1"/>
        <rFont val="Calibri"/>
        <family val="2"/>
        <scheme val="minor"/>
      </rPr>
      <t>D;hout</t>
    </r>
    <r>
      <rPr>
        <sz val="11"/>
        <color theme="1"/>
        <rFont val="Calibri"/>
        <family val="2"/>
        <scheme val="minor"/>
      </rPr>
      <t xml:space="preserve"> + R</t>
    </r>
    <r>
      <rPr>
        <vertAlign val="subscript"/>
        <sz val="11"/>
        <color theme="1"/>
        <rFont val="Calibri"/>
        <family val="2"/>
        <scheme val="minor"/>
      </rPr>
      <t>se</t>
    </r>
    <r>
      <rPr>
        <sz val="11"/>
        <color theme="1"/>
        <rFont val="Calibri"/>
        <family val="2"/>
        <scheme val="minor"/>
      </rPr>
      <t xml:space="preserve"> + R</t>
    </r>
    <r>
      <rPr>
        <vertAlign val="subscript"/>
        <sz val="11"/>
        <color theme="1"/>
        <rFont val="Calibri"/>
        <family val="2"/>
        <scheme val="minor"/>
      </rPr>
      <t>si</t>
    </r>
  </si>
  <si>
    <r>
      <t>U</t>
    </r>
    <r>
      <rPr>
        <vertAlign val="subscript"/>
        <sz val="11"/>
        <color theme="1"/>
        <rFont val="Calibri"/>
        <family val="2"/>
        <scheme val="minor"/>
      </rPr>
      <t>T</t>
    </r>
    <r>
      <rPr>
        <vertAlign val="subscript"/>
        <sz val="11"/>
        <rFont val="Calibri"/>
        <family val="2"/>
        <scheme val="minor"/>
      </rPr>
      <t>;sectie a</t>
    </r>
    <r>
      <rPr>
        <sz val="11"/>
        <rFont val="Calibri"/>
        <family val="2"/>
        <scheme val="minor"/>
      </rPr>
      <t xml:space="preserve"> +</t>
    </r>
  </si>
  <si>
    <r>
      <t>U</t>
    </r>
    <r>
      <rPr>
        <vertAlign val="subscript"/>
        <sz val="11"/>
        <rFont val="Calibri"/>
        <family val="2"/>
        <scheme val="minor"/>
      </rPr>
      <t>T;sectie b</t>
    </r>
  </si>
  <si>
    <r>
      <rPr>
        <sz val="11"/>
        <rFont val="Calibri"/>
        <family val="2"/>
      </rPr>
      <t>d/λ</t>
    </r>
    <r>
      <rPr>
        <vertAlign val="subscript"/>
        <sz val="11"/>
        <color theme="1"/>
        <rFont val="Calibri"/>
        <family val="2"/>
        <scheme val="minor"/>
      </rPr>
      <t>''</t>
    </r>
    <r>
      <rPr>
        <sz val="11"/>
        <color theme="1"/>
        <rFont val="Calibri"/>
        <family val="2"/>
        <scheme val="minor"/>
      </rPr>
      <t xml:space="preserve"> + R</t>
    </r>
    <r>
      <rPr>
        <vertAlign val="subscript"/>
        <sz val="11"/>
        <color theme="1"/>
        <rFont val="Calibri"/>
        <family val="2"/>
        <scheme val="minor"/>
      </rPr>
      <t>ad</t>
    </r>
    <r>
      <rPr>
        <sz val="11"/>
        <color theme="1"/>
        <rFont val="Calibri"/>
        <family val="2"/>
        <scheme val="minor"/>
      </rPr>
      <t xml:space="preserve"> + R</t>
    </r>
    <r>
      <rPr>
        <vertAlign val="subscript"/>
        <sz val="11"/>
        <color theme="1"/>
        <rFont val="Calibri"/>
        <family val="2"/>
        <scheme val="minor"/>
      </rPr>
      <t>se</t>
    </r>
    <r>
      <rPr>
        <sz val="11"/>
        <color theme="1"/>
        <rFont val="Calibri"/>
        <family val="2"/>
        <scheme val="minor"/>
      </rPr>
      <t xml:space="preserve"> + R</t>
    </r>
    <r>
      <rPr>
        <vertAlign val="subscript"/>
        <sz val="11"/>
        <color theme="1"/>
        <rFont val="Calibri"/>
        <family val="2"/>
        <scheme val="minor"/>
      </rPr>
      <t>si</t>
    </r>
  </si>
  <si>
    <r>
      <t>Is R' ≤ 1,05 x (R'' + R</t>
    </r>
    <r>
      <rPr>
        <vertAlign val="subscript"/>
        <sz val="10"/>
        <color indexed="8"/>
        <rFont val="Calibri"/>
        <family val="2"/>
      </rPr>
      <t>si</t>
    </r>
    <r>
      <rPr>
        <sz val="10"/>
        <color indexed="8"/>
        <rFont val="Calibri"/>
        <family val="2"/>
      </rPr>
      <t xml:space="preserve"> + R</t>
    </r>
    <r>
      <rPr>
        <vertAlign val="subscript"/>
        <sz val="10"/>
        <color indexed="8"/>
        <rFont val="Calibri"/>
        <family val="2"/>
      </rPr>
      <t>se</t>
    </r>
    <r>
      <rPr>
        <sz val="10"/>
        <color indexed="8"/>
        <rFont val="Calibri"/>
        <family val="2"/>
      </rPr>
      <t>)?</t>
    </r>
  </si>
  <si>
    <r>
      <t>R</t>
    </r>
    <r>
      <rPr>
        <vertAlign val="subscript"/>
        <sz val="10"/>
        <rFont val="Calibri"/>
        <family val="2"/>
      </rPr>
      <t>T</t>
    </r>
    <r>
      <rPr>
        <sz val="10"/>
        <rFont val="Calibri"/>
        <family val="2"/>
      </rPr>
      <t xml:space="preserve"> = ((R</t>
    </r>
    <r>
      <rPr>
        <vertAlign val="subscript"/>
        <sz val="10"/>
        <color indexed="8"/>
        <rFont val="Calibri"/>
        <family val="2"/>
      </rPr>
      <t>si</t>
    </r>
    <r>
      <rPr>
        <sz val="10"/>
        <rFont val="Calibri"/>
        <family val="2"/>
      </rPr>
      <t xml:space="preserve"> + a' x R</t>
    </r>
    <r>
      <rPr>
        <vertAlign val="subscript"/>
        <sz val="10"/>
        <color indexed="8"/>
        <rFont val="Calibri"/>
        <family val="2"/>
      </rPr>
      <t>T</t>
    </r>
    <r>
      <rPr>
        <sz val="10"/>
        <rFont val="Calibri"/>
        <family val="2"/>
      </rPr>
      <t>' + R</t>
    </r>
    <r>
      <rPr>
        <vertAlign val="subscript"/>
        <sz val="10"/>
        <color indexed="8"/>
        <rFont val="Calibri"/>
        <family val="2"/>
      </rPr>
      <t>T</t>
    </r>
    <r>
      <rPr>
        <sz val="10"/>
        <rFont val="Calibri"/>
        <family val="2"/>
      </rPr>
      <t>'' + R</t>
    </r>
    <r>
      <rPr>
        <vertAlign val="subscript"/>
        <sz val="10"/>
        <color indexed="8"/>
        <rFont val="Calibri"/>
        <family val="2"/>
      </rPr>
      <t>se</t>
    </r>
    <r>
      <rPr>
        <sz val="10"/>
        <rFont val="Calibri"/>
        <family val="2"/>
      </rPr>
      <t>) / (1 + 1,05 x a')) - R</t>
    </r>
    <r>
      <rPr>
        <vertAlign val="subscript"/>
        <sz val="10"/>
        <rFont val="Calibri"/>
        <family val="2"/>
      </rPr>
      <t>si</t>
    </r>
    <r>
      <rPr>
        <sz val="10"/>
        <rFont val="Calibri"/>
        <family val="2"/>
      </rPr>
      <t xml:space="preserve"> - R</t>
    </r>
    <r>
      <rPr>
        <vertAlign val="subscript"/>
        <sz val="10"/>
        <rFont val="Calibri"/>
        <family val="2"/>
      </rPr>
      <t>se</t>
    </r>
  </si>
  <si>
    <r>
      <t>1/R</t>
    </r>
    <r>
      <rPr>
        <vertAlign val="subscript"/>
        <sz val="10"/>
        <rFont val="Calibri"/>
        <family val="2"/>
      </rPr>
      <t>T</t>
    </r>
  </si>
  <si>
    <t>convectie n.v.t.</t>
  </si>
  <si>
    <t>omgekeerd dak n.v.t.</t>
  </si>
  <si>
    <r>
      <t>α</t>
    </r>
    <r>
      <rPr>
        <vertAlign val="subscript"/>
        <sz val="11"/>
        <rFont val="Calibri"/>
        <family val="2"/>
        <scheme val="minor"/>
      </rPr>
      <t>fa</t>
    </r>
    <r>
      <rPr>
        <sz val="11"/>
        <rFont val="Calibri"/>
        <family val="2"/>
        <scheme val="minor"/>
      </rPr>
      <t xml:space="preserve"> x (R</t>
    </r>
    <r>
      <rPr>
        <vertAlign val="subscript"/>
        <sz val="11"/>
        <rFont val="Calibri"/>
        <family val="2"/>
        <scheme val="minor"/>
      </rPr>
      <t>1</t>
    </r>
    <r>
      <rPr>
        <sz val="11"/>
        <rFont val="Calibri"/>
        <family val="2"/>
        <scheme val="minor"/>
      </rPr>
      <t xml:space="preserve"> / R</t>
    </r>
    <r>
      <rPr>
        <vertAlign val="subscript"/>
        <sz val="11"/>
        <rFont val="Calibri"/>
        <family val="2"/>
        <scheme val="minor"/>
      </rPr>
      <t>T</t>
    </r>
    <r>
      <rPr>
        <sz val="11"/>
        <rFont val="Calibri"/>
        <family val="2"/>
        <scheme val="minor"/>
      </rPr>
      <t>)²</t>
    </r>
  </si>
  <si>
    <r>
      <t>α</t>
    </r>
    <r>
      <rPr>
        <vertAlign val="subscript"/>
        <sz val="9"/>
        <rFont val="Calibri"/>
        <family val="2"/>
        <scheme val="minor"/>
      </rPr>
      <t>fa</t>
    </r>
    <r>
      <rPr>
        <sz val="9"/>
        <rFont val="Calibri"/>
        <family val="2"/>
        <scheme val="minor"/>
      </rPr>
      <t xml:space="preserve"> = (0,8 x d</t>
    </r>
    <r>
      <rPr>
        <vertAlign val="subscript"/>
        <sz val="9"/>
        <rFont val="Calibri"/>
        <family val="2"/>
        <scheme val="minor"/>
      </rPr>
      <t>fa</t>
    </r>
    <r>
      <rPr>
        <sz val="9"/>
        <rFont val="Calibri"/>
        <family val="2"/>
        <scheme val="minor"/>
      </rPr>
      <t xml:space="preserve"> / d</t>
    </r>
    <r>
      <rPr>
        <vertAlign val="subscript"/>
        <sz val="9"/>
        <rFont val="Calibri"/>
        <family val="2"/>
        <scheme val="minor"/>
      </rPr>
      <t>iso</t>
    </r>
    <r>
      <rPr>
        <sz val="9"/>
        <rFont val="Calibri"/>
        <family val="2"/>
        <scheme val="minor"/>
      </rPr>
      <t>) x ((n</t>
    </r>
    <r>
      <rPr>
        <vertAlign val="subscript"/>
        <sz val="9"/>
        <rFont val="Calibri"/>
        <family val="2"/>
        <scheme val="minor"/>
      </rPr>
      <t>fa</t>
    </r>
    <r>
      <rPr>
        <sz val="9"/>
        <rFont val="Calibri"/>
        <family val="2"/>
        <scheme val="minor"/>
      </rPr>
      <t xml:space="preserve"> x λ</t>
    </r>
    <r>
      <rPr>
        <vertAlign val="subscript"/>
        <sz val="9"/>
        <rFont val="Calibri"/>
        <family val="2"/>
        <scheme val="minor"/>
      </rPr>
      <t>fa</t>
    </r>
    <r>
      <rPr>
        <sz val="9"/>
        <rFont val="Calibri"/>
        <family val="2"/>
        <scheme val="minor"/>
      </rPr>
      <t xml:space="preserve"> x A</t>
    </r>
    <r>
      <rPr>
        <vertAlign val="subscript"/>
        <sz val="9"/>
        <rFont val="Calibri"/>
        <family val="2"/>
        <scheme val="minor"/>
      </rPr>
      <t>fa</t>
    </r>
    <r>
      <rPr>
        <sz val="9"/>
        <rFont val="Calibri"/>
        <family val="2"/>
        <scheme val="minor"/>
      </rPr>
      <t>) / d</t>
    </r>
    <r>
      <rPr>
        <vertAlign val="subscript"/>
        <sz val="9"/>
        <rFont val="Calibri"/>
        <family val="2"/>
        <scheme val="minor"/>
      </rPr>
      <t>iso</t>
    </r>
    <r>
      <rPr>
        <sz val="9"/>
        <rFont val="Calibri"/>
        <family val="2"/>
        <scheme val="minor"/>
      </rPr>
      <t>)</t>
    </r>
  </si>
  <si>
    <r>
      <t>ΔU</t>
    </r>
    <r>
      <rPr>
        <vertAlign val="subscript"/>
        <sz val="11"/>
        <rFont val="Calibri"/>
        <family val="2"/>
        <scheme val="minor"/>
      </rPr>
      <t>a</t>
    </r>
    <r>
      <rPr>
        <sz val="11"/>
        <rFont val="Calibri"/>
        <family val="2"/>
        <scheme val="minor"/>
      </rPr>
      <t xml:space="preserve"> + ΔU</t>
    </r>
    <r>
      <rPr>
        <vertAlign val="subscript"/>
        <sz val="11"/>
        <rFont val="Calibri"/>
        <family val="2"/>
        <scheme val="minor"/>
      </rPr>
      <t>fa</t>
    </r>
    <r>
      <rPr>
        <sz val="11"/>
        <rFont val="Calibri"/>
        <family val="2"/>
        <scheme val="minor"/>
      </rPr>
      <t xml:space="preserve"> + ΔU</t>
    </r>
    <r>
      <rPr>
        <vertAlign val="subscript"/>
        <sz val="11"/>
        <rFont val="Calibri"/>
        <family val="2"/>
        <scheme val="minor"/>
      </rPr>
      <t>r</t>
    </r>
  </si>
  <si>
    <r>
      <t>U</t>
    </r>
    <r>
      <rPr>
        <vertAlign val="subscript"/>
        <sz val="11"/>
        <rFont val="Calibri"/>
        <family val="2"/>
        <scheme val="minor"/>
      </rPr>
      <t>T</t>
    </r>
    <r>
      <rPr>
        <sz val="11"/>
        <rFont val="Calibri"/>
        <family val="2"/>
        <scheme val="minor"/>
      </rPr>
      <t xml:space="preserve"> / ƒ</t>
    </r>
    <r>
      <rPr>
        <vertAlign val="subscript"/>
        <sz val="11"/>
        <rFont val="Calibri"/>
        <family val="2"/>
        <scheme val="minor"/>
      </rPr>
      <t>prac</t>
    </r>
    <r>
      <rPr>
        <sz val="11"/>
        <rFont val="Calibri"/>
        <family val="2"/>
        <scheme val="minor"/>
      </rPr>
      <t xml:space="preserve"> + ΔU</t>
    </r>
  </si>
  <si>
    <t>TOETSING AAN CRITERIUM</t>
  </si>
  <si>
    <t>ja</t>
  </si>
  <si>
    <t>nee</t>
  </si>
  <si>
    <r>
      <t>λ</t>
    </r>
    <r>
      <rPr>
        <vertAlign val="subscript"/>
        <sz val="11"/>
        <rFont val="Calibri"/>
        <family val="2"/>
        <scheme val="minor"/>
      </rPr>
      <t>iso</t>
    </r>
    <r>
      <rPr>
        <sz val="11"/>
        <rFont val="Calibri"/>
        <family val="2"/>
        <scheme val="minor"/>
      </rPr>
      <t xml:space="preserve"> =</t>
    </r>
  </si>
  <si>
    <r>
      <t>λ</t>
    </r>
    <r>
      <rPr>
        <vertAlign val="subscript"/>
        <sz val="11"/>
        <rFont val="Calibri"/>
        <family val="2"/>
        <scheme val="minor"/>
      </rPr>
      <t>hout</t>
    </r>
    <r>
      <rPr>
        <sz val="11"/>
        <rFont val="Calibri"/>
        <family val="2"/>
        <scheme val="minor"/>
      </rPr>
      <t xml:space="preserve"> =</t>
    </r>
  </si>
  <si>
    <r>
      <t>R</t>
    </r>
    <r>
      <rPr>
        <vertAlign val="subscript"/>
        <sz val="11"/>
        <rFont val="Calibri"/>
        <family val="2"/>
        <scheme val="minor"/>
      </rPr>
      <t>si</t>
    </r>
    <r>
      <rPr>
        <sz val="11"/>
        <rFont val="Calibri"/>
        <family val="2"/>
        <scheme val="minor"/>
      </rPr>
      <t xml:space="preserve"> =</t>
    </r>
  </si>
  <si>
    <t>tabel C.2</t>
  </si>
  <si>
    <t>λ'' =</t>
  </si>
  <si>
    <t>CE label</t>
  </si>
  <si>
    <r>
      <t>R</t>
    </r>
    <r>
      <rPr>
        <vertAlign val="subscript"/>
        <sz val="11"/>
        <rFont val="Calibri"/>
        <family val="2"/>
        <scheme val="minor"/>
      </rPr>
      <t>se</t>
    </r>
    <r>
      <rPr>
        <sz val="11"/>
        <rFont val="Calibri"/>
        <family val="2"/>
        <scheme val="minor"/>
      </rPr>
      <t>=</t>
    </r>
  </si>
  <si>
    <r>
      <t>λ</t>
    </r>
    <r>
      <rPr>
        <vertAlign val="subscript"/>
        <sz val="11"/>
        <rFont val="Calibri"/>
        <family val="2"/>
        <scheme val="minor"/>
      </rPr>
      <t>iso</t>
    </r>
    <r>
      <rPr>
        <sz val="11"/>
        <rFont val="Calibri"/>
        <family val="2"/>
        <scheme val="minor"/>
      </rPr>
      <t xml:space="preserve"> +</t>
    </r>
  </si>
  <si>
    <r>
      <t>n</t>
    </r>
    <r>
      <rPr>
        <vertAlign val="subscript"/>
        <sz val="11"/>
        <color theme="1"/>
        <rFont val="Calibri"/>
        <family val="2"/>
        <scheme val="minor"/>
      </rPr>
      <t>fa</t>
    </r>
    <r>
      <rPr>
        <sz val="11"/>
        <color theme="1"/>
        <rFont val="Calibri"/>
        <family val="2"/>
        <scheme val="minor"/>
      </rPr>
      <t xml:space="preserve"> =</t>
    </r>
  </si>
  <si>
    <r>
      <t>λ</t>
    </r>
    <r>
      <rPr>
        <vertAlign val="subscript"/>
        <sz val="11"/>
        <rFont val="Calibri"/>
        <family val="2"/>
        <scheme val="minor"/>
      </rPr>
      <t>hout</t>
    </r>
  </si>
  <si>
    <r>
      <t>λ</t>
    </r>
    <r>
      <rPr>
        <vertAlign val="subscript"/>
        <sz val="11"/>
        <rFont val="Calibri"/>
        <family val="2"/>
        <scheme val="minor"/>
      </rPr>
      <t>fa</t>
    </r>
    <r>
      <rPr>
        <sz val="11"/>
        <rFont val="Calibri"/>
        <family val="2"/>
        <scheme val="minor"/>
      </rPr>
      <t xml:space="preserve"> =</t>
    </r>
  </si>
  <si>
    <t>a =</t>
  </si>
  <si>
    <t>b =</t>
  </si>
  <si>
    <r>
      <t>ø</t>
    </r>
    <r>
      <rPr>
        <vertAlign val="subscript"/>
        <sz val="11"/>
        <rFont val="Calibri"/>
        <family val="2"/>
        <scheme val="minor"/>
      </rPr>
      <t>fa</t>
    </r>
    <r>
      <rPr>
        <sz val="11"/>
        <rFont val="Calibri"/>
        <family val="2"/>
        <scheme val="minor"/>
      </rPr>
      <t xml:space="preserve"> =</t>
    </r>
  </si>
  <si>
    <t>Opmer- king</t>
  </si>
  <si>
    <r>
      <rPr>
        <sz val="10"/>
        <rFont val="Arial"/>
        <family val="2"/>
      </rPr>
      <t>Codering:</t>
    </r>
  </si>
  <si>
    <r>
      <rPr>
        <sz val="10"/>
        <rFont val="Arial"/>
        <family val="2"/>
      </rPr>
      <t>Betreft</t>
    </r>
  </si>
  <si>
    <t>Gecontroleerde kwaliteitsverklaring</t>
  </si>
  <si>
    <r>
      <rPr>
        <sz val="10"/>
        <rFont val="Arial"/>
        <family val="2"/>
      </rPr>
      <t>Toepassing:</t>
    </r>
  </si>
  <si>
    <r>
      <rPr>
        <sz val="10"/>
        <rFont val="Arial"/>
        <family val="2"/>
      </rPr>
      <t>Fabrikant:</t>
    </r>
  </si>
  <si>
    <r>
      <rPr>
        <sz val="10"/>
        <rFont val="Arial"/>
        <family val="2"/>
      </rPr>
      <t>Type:</t>
    </r>
  </si>
  <si>
    <r>
      <rPr>
        <sz val="10"/>
        <rFont val="Arial"/>
        <family val="2"/>
      </rPr>
      <t>Ingangsdatum verklaring</t>
    </r>
    <r>
      <rPr>
        <sz val="10"/>
        <rFont val="Arial"/>
        <family val="2"/>
      </rPr>
      <t xml:space="preserve"> :</t>
    </r>
  </si>
  <si>
    <r>
      <rPr>
        <sz val="10"/>
        <rFont val="Arial"/>
        <family val="2"/>
      </rPr>
      <t>Geldigheidsduur verklaring</t>
    </r>
    <r>
      <rPr>
        <sz val="10"/>
        <rFont val="Arial"/>
        <family val="2"/>
      </rPr>
      <t xml:space="preserve"> :</t>
    </r>
  </si>
  <si>
    <r>
      <rPr>
        <b/>
        <sz val="10"/>
        <rFont val="Arial"/>
        <family val="2"/>
      </rPr>
      <t>Begane grondvloer</t>
    </r>
    <r>
      <rPr>
        <sz val="10"/>
        <rFont val="Arial"/>
        <family val="2"/>
      </rPr>
      <t xml:space="preserve"> met daaronder een laag schuimbeton (er is geen kruipruimte aanwezig)</t>
    </r>
  </si>
  <si>
    <r>
      <t>Rf = Rc [m</t>
    </r>
    <r>
      <rPr>
        <vertAlign val="superscript"/>
        <sz val="10"/>
        <rFont val="Arial"/>
        <family val="2"/>
      </rPr>
      <t>2</t>
    </r>
    <r>
      <rPr>
        <sz val="10"/>
        <rFont val="Arial"/>
        <family val="2"/>
      </rPr>
      <t>K/W] begane grondvloer</t>
    </r>
  </si>
  <si>
    <t>Dikte schuimbeton [mm]</t>
  </si>
  <si>
    <t>Geen dampremmende laag tussen de bodem en het schuimbeton</t>
  </si>
  <si>
    <r>
      <t>Dampremmende laag tussen de bodem en het schuimbeton</t>
    </r>
    <r>
      <rPr>
        <vertAlign val="superscript"/>
        <sz val="10"/>
        <rFont val="Arial"/>
        <family val="2"/>
      </rPr>
      <t xml:space="preserve"> </t>
    </r>
    <r>
      <rPr>
        <b/>
        <vertAlign val="superscript"/>
        <sz val="10"/>
        <rFont val="Arial"/>
        <family val="2"/>
      </rPr>
      <t>1</t>
    </r>
  </si>
  <si>
    <t>Voorwaarden :</t>
  </si>
  <si>
    <t>De Rc-waarden uit bovenstaande tabel mag alleen worden gebruikt als aangetoond wordt dat er schuimbeton is aangebracht in de kruipruimte of als fundatie (Begane grondvloer met daaronder een laagschuimbeton, er is geen kruipruimte aanwezig)</t>
  </si>
  <si>
    <t>schuimbeton</t>
  </si>
  <si>
    <t>dikte</t>
  </si>
  <si>
    <t>all</t>
  </si>
  <si>
    <t>ʎd</t>
  </si>
  <si>
    <t>ʎ reken</t>
  </si>
  <si>
    <t>ʎ reken afgerond</t>
  </si>
  <si>
    <t>Dikte mm</t>
  </si>
  <si>
    <t>tabel E5</t>
  </si>
  <si>
    <r>
      <t>F</t>
    </r>
    <r>
      <rPr>
        <sz val="6"/>
        <color theme="1"/>
        <rFont val="Calibri"/>
        <family val="2"/>
        <scheme val="minor"/>
      </rPr>
      <t>A:iso</t>
    </r>
  </si>
  <si>
    <r>
      <t>F</t>
    </r>
    <r>
      <rPr>
        <sz val="6"/>
        <color theme="1"/>
        <rFont val="Calibri"/>
        <family val="2"/>
        <scheme val="minor"/>
      </rPr>
      <t>A:appl B</t>
    </r>
  </si>
  <si>
    <t>Tabel E.5. is niet van toepassing aangezien dit schuimbeton geen isolatiemateriaal is</t>
  </si>
  <si>
    <t>Basis opname</t>
  </si>
  <si>
    <t>Rekening houdend met een door het College geacceptereerde toeslagfactor van 1,20 indien er folie is aangebracht zodat er een geen contact is tussen schuimbeton en water</t>
  </si>
  <si>
    <t>Rekening houdend met een toeslagfactor van 1,40 indien geen folie is aangebracht zodat er een geen contact is tussen schuimbeton en water</t>
  </si>
  <si>
    <t>folie</t>
  </si>
  <si>
    <t>geen folie</t>
  </si>
  <si>
    <t>vocht</t>
  </si>
  <si>
    <t>Rc zonder folie</t>
  </si>
  <si>
    <t>Detailopname</t>
  </si>
  <si>
    <t>Rc met folie</t>
  </si>
  <si>
    <t>Meet resultaat product zonder veroudering &gt; NTA 8800</t>
  </si>
  <si>
    <t>NTA 8800 Basisopname, Detail opname</t>
  </si>
  <si>
    <t>rekenkundig afronden</t>
  </si>
  <si>
    <t>De Rc-waarde uit de laatste kolom mag alleen gebruikt worden als aangetoond wordt dat er een waterkerende laag tussen de bodem en schuimbeton aanwezig is.</t>
  </si>
  <si>
    <t>Tabel 3 - Meetresultaten proefstukken geaclimatiseerd bij 23°C en 50%RV Versie 2024:1</t>
  </si>
  <si>
    <t>Versie 2024:1</t>
  </si>
  <si>
    <t>Productnaam:</t>
  </si>
  <si>
    <r>
      <t>1 / U</t>
    </r>
    <r>
      <rPr>
        <vertAlign val="subscript"/>
        <sz val="11"/>
        <rFont val="Calibri"/>
        <family val="2"/>
        <scheme val="minor"/>
      </rPr>
      <t>C</t>
    </r>
    <r>
      <rPr>
        <sz val="11"/>
        <rFont val="Calibri"/>
        <family val="2"/>
        <scheme val="minor"/>
      </rPr>
      <t xml:space="preserve"> - R</t>
    </r>
    <r>
      <rPr>
        <vertAlign val="subscript"/>
        <sz val="11"/>
        <rFont val="Calibri"/>
        <family val="2"/>
        <scheme val="minor"/>
      </rPr>
      <t>si</t>
    </r>
    <r>
      <rPr>
        <sz val="11"/>
        <rFont val="Calibri"/>
        <family val="2"/>
        <scheme val="minor"/>
      </rPr>
      <t xml:space="preserve"> - R</t>
    </r>
    <r>
      <rPr>
        <vertAlign val="subscript"/>
        <sz val="11"/>
        <rFont val="Calibri"/>
        <family val="2"/>
        <scheme val="minor"/>
      </rPr>
      <t>se+</t>
    </r>
    <r>
      <rPr>
        <sz val="11"/>
        <rFont val="Calibri"/>
        <family val="2"/>
        <scheme val="minor"/>
      </rPr>
      <t>R</t>
    </r>
    <r>
      <rPr>
        <vertAlign val="subscript"/>
        <sz val="11"/>
        <rFont val="Calibri"/>
        <family val="2"/>
        <scheme val="minor"/>
      </rPr>
      <t>ad</t>
    </r>
  </si>
  <si>
    <t>Rad =</t>
  </si>
  <si>
    <t>Productnaam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</si>
</sst>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000"/>
    <numFmt numFmtId="166" formatCode="0.0%"/>
    <numFmt numFmtId="167" formatCode="0.000"/>
    <numFmt numFmtId="168" formatCode="0.0"/>
    <numFmt numFmtId="169" formatCode="0.000000"/>
  </numFmts>
  <fonts count="34" x14ac:knownFonts="1">
    <font>
      <sz val="11"/>
      <color theme="1"/>
      <name val="Calibri"/>
      <family val="2"/>
      <scheme val="minor"/>
    </font>
    <font>
      <b/>
      <sz val="11"/>
      <color theme="1"/>
      <name val="Calibri"/>
      <family val="2"/>
      <scheme val="minor"/>
    </font>
    <font>
      <sz val="8"/>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sz val="11"/>
      <color theme="0"/>
      <name val="Calibri"/>
      <family val="2"/>
      <scheme val="minor"/>
    </font>
    <font>
      <sz val="10"/>
      <name val="Symbol"/>
      <family val="1"/>
      <charset val="2"/>
    </font>
    <font>
      <sz val="10"/>
      <name val="Arial"/>
      <family val="2"/>
    </font>
    <font>
      <sz val="11"/>
      <color theme="1"/>
      <name val="Calibri"/>
      <family val="2"/>
    </font>
    <font>
      <sz val="10.8"/>
      <color theme="1"/>
      <name val="Calibri"/>
      <family val="2"/>
    </font>
    <font>
      <b/>
      <sz val="11"/>
      <color rgb="FFFF0000"/>
      <name val="Calibri"/>
      <family val="2"/>
      <scheme val="minor"/>
    </font>
    <font>
      <vertAlign val="subscript"/>
      <sz val="11"/>
      <color theme="0"/>
      <name val="Calibri"/>
      <family val="2"/>
      <scheme val="minor"/>
    </font>
    <font>
      <sz val="11"/>
      <name val="Calibri"/>
      <family val="2"/>
      <scheme val="minor"/>
    </font>
    <font>
      <vertAlign val="subscript"/>
      <sz val="11"/>
      <color theme="1"/>
      <name val="Calibri"/>
      <family val="2"/>
      <scheme val="minor"/>
    </font>
    <font>
      <vertAlign val="subscript"/>
      <sz val="11"/>
      <name val="Calibri"/>
      <family val="2"/>
      <scheme val="minor"/>
    </font>
    <font>
      <sz val="11"/>
      <name val="Calibri"/>
      <family val="2"/>
    </font>
    <font>
      <sz val="10"/>
      <color indexed="8"/>
      <name val="Calibri"/>
      <family val="2"/>
      <scheme val="minor"/>
    </font>
    <font>
      <vertAlign val="subscript"/>
      <sz val="10"/>
      <color indexed="8"/>
      <name val="Calibri"/>
      <family val="2"/>
    </font>
    <font>
      <sz val="10"/>
      <color indexed="8"/>
      <name val="Calibri"/>
      <family val="2"/>
    </font>
    <font>
      <sz val="10"/>
      <name val="Calibri"/>
      <family val="2"/>
      <scheme val="minor"/>
    </font>
    <font>
      <vertAlign val="subscript"/>
      <sz val="10"/>
      <name val="Calibri"/>
      <family val="2"/>
    </font>
    <font>
      <sz val="10"/>
      <name val="Calibri"/>
      <family val="2"/>
    </font>
    <font>
      <sz val="9"/>
      <name val="Calibri"/>
      <family val="2"/>
      <scheme val="minor"/>
    </font>
    <font>
      <vertAlign val="subscript"/>
      <sz val="9"/>
      <name val="Calibri"/>
      <family val="2"/>
      <scheme val="minor"/>
    </font>
    <font>
      <sz val="10"/>
      <color theme="1"/>
      <name val="Calibri"/>
      <family val="2"/>
      <scheme val="minor"/>
    </font>
    <font>
      <sz val="10"/>
      <color rgb="FF000000"/>
      <name val="Times New Roman"/>
      <family val="1"/>
    </font>
    <font>
      <b/>
      <sz val="10"/>
      <name val="Arial"/>
      <family val="2"/>
    </font>
    <font>
      <b/>
      <sz val="10"/>
      <color rgb="FF000000"/>
      <name val="Times New Roman"/>
      <family val="1"/>
    </font>
    <font>
      <vertAlign val="superscript"/>
      <sz val="10"/>
      <name val="Arial"/>
      <family val="2"/>
    </font>
    <font>
      <b/>
      <vertAlign val="superscript"/>
      <sz val="10"/>
      <name val="Arial"/>
      <family val="2"/>
    </font>
    <font>
      <sz val="10"/>
      <color rgb="FF000000"/>
      <name val="Arial"/>
      <family val="2"/>
    </font>
    <font>
      <b/>
      <vertAlign val="superscript"/>
      <sz val="10"/>
      <color rgb="FF000000"/>
      <name val="Arial"/>
      <family val="2"/>
    </font>
    <font>
      <sz val="6"/>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style="double">
        <color indexed="64"/>
      </right>
      <top/>
      <bottom style="double">
        <color indexed="64"/>
      </bottom>
      <diagonal/>
    </border>
    <border>
      <left style="medium">
        <color indexed="64"/>
      </left>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medium">
        <color indexed="64"/>
      </right>
      <top style="double">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hair">
        <color auto="1"/>
      </left>
      <right style="hair">
        <color auto="1"/>
      </right>
      <top/>
      <bottom style="thin">
        <color indexed="64"/>
      </bottom>
      <diagonal/>
    </border>
    <border>
      <left style="hair">
        <color auto="1"/>
      </left>
      <right style="hair">
        <color auto="1"/>
      </right>
      <top/>
      <bottom/>
      <diagonal/>
    </border>
    <border>
      <left/>
      <right/>
      <top style="thin">
        <color rgb="FF000000"/>
      </top>
      <bottom/>
      <diagonal/>
    </border>
    <border>
      <left style="medium">
        <color indexed="64"/>
      </left>
      <right/>
      <top style="thin">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5" fillId="0" borderId="0" applyFont="0" applyFill="0" applyBorder="0" applyAlignment="0" applyProtection="0"/>
    <xf numFmtId="0" fontId="26" fillId="0" borderId="0"/>
  </cellStyleXfs>
  <cellXfs count="257">
    <xf numFmtId="0" fontId="0" fillId="0" borderId="0" xfId="0"/>
    <xf numFmtId="0" fontId="3" fillId="0" borderId="0" xfId="0" applyFont="1"/>
    <xf numFmtId="0" fontId="4" fillId="0" borderId="0" xfId="0" applyFont="1"/>
    <xf numFmtId="164" fontId="0" fillId="0" borderId="9" xfId="0" applyNumberFormat="1" applyBorder="1" applyAlignment="1">
      <alignment horizontal="center"/>
    </xf>
    <xf numFmtId="0" fontId="0" fillId="3" borderId="10" xfId="0" applyFill="1" applyBorder="1"/>
    <xf numFmtId="0" fontId="7" fillId="0" borderId="11" xfId="0" applyFont="1" applyBorder="1"/>
    <xf numFmtId="0" fontId="0" fillId="0" borderId="12" xfId="0" applyBorder="1"/>
    <xf numFmtId="0" fontId="0" fillId="0" borderId="13" xfId="0" applyBorder="1"/>
    <xf numFmtId="164" fontId="0" fillId="0" borderId="14" xfId="0" applyNumberFormat="1" applyBorder="1" applyAlignment="1">
      <alignment horizontal="center"/>
    </xf>
    <xf numFmtId="0" fontId="0" fillId="0" borderId="15" xfId="0" applyBorder="1" applyAlignment="1">
      <alignment horizontal="center"/>
    </xf>
    <xf numFmtId="165" fontId="0" fillId="0" borderId="15" xfId="0" applyNumberFormat="1" applyBorder="1" applyAlignment="1">
      <alignment horizontal="center"/>
    </xf>
    <xf numFmtId="0" fontId="0" fillId="4" borderId="0" xfId="0" applyFill="1" applyAlignment="1" applyProtection="1">
      <alignment vertical="center"/>
      <protection hidden="1"/>
    </xf>
    <xf numFmtId="0" fontId="0" fillId="0" borderId="0" xfId="0" applyAlignment="1" applyProtection="1">
      <alignment vertical="center"/>
      <protection locked="0"/>
    </xf>
    <xf numFmtId="0" fontId="0" fillId="0" borderId="0" xfId="0" applyAlignment="1" applyProtection="1">
      <alignment vertical="center"/>
      <protection hidden="1"/>
    </xf>
    <xf numFmtId="2" fontId="0" fillId="0" borderId="0" xfId="0" applyNumberFormat="1" applyAlignment="1" applyProtection="1">
      <alignment vertical="center"/>
      <protection hidden="1"/>
    </xf>
    <xf numFmtId="0" fontId="9" fillId="4" borderId="0" xfId="0" applyFont="1" applyFill="1" applyAlignment="1" applyProtection="1">
      <alignment vertical="center"/>
      <protection hidden="1"/>
    </xf>
    <xf numFmtId="2" fontId="6" fillId="5" borderId="0" xfId="0" applyNumberFormat="1" applyFont="1" applyFill="1" applyAlignment="1" applyProtection="1">
      <alignment horizontal="right" vertical="center" wrapText="1"/>
      <protection locked="0"/>
    </xf>
    <xf numFmtId="10" fontId="6" fillId="5" borderId="17" xfId="1" applyNumberFormat="1" applyFont="1" applyFill="1" applyBorder="1" applyAlignment="1" applyProtection="1">
      <alignment vertical="center"/>
      <protection locked="0"/>
    </xf>
    <xf numFmtId="0" fontId="0" fillId="0" borderId="0" xfId="0" applyProtection="1">
      <protection locked="0"/>
    </xf>
    <xf numFmtId="0" fontId="0" fillId="0" borderId="0" xfId="0" applyProtection="1">
      <protection hidden="1"/>
    </xf>
    <xf numFmtId="0" fontId="0" fillId="0" borderId="0" xfId="0" quotePrefix="1" applyProtection="1">
      <protection hidden="1"/>
    </xf>
    <xf numFmtId="0" fontId="0" fillId="0" borderId="0" xfId="0" quotePrefix="1" applyAlignment="1" applyProtection="1">
      <alignment vertical="center"/>
      <protection hidden="1"/>
    </xf>
    <xf numFmtId="0" fontId="6" fillId="6" borderId="18" xfId="0" applyFont="1" applyFill="1" applyBorder="1" applyAlignment="1" applyProtection="1">
      <alignment horizontal="center" vertical="center"/>
      <protection hidden="1"/>
    </xf>
    <xf numFmtId="0" fontId="6" fillId="6" borderId="19" xfId="0" applyFont="1" applyFill="1" applyBorder="1" applyAlignment="1" applyProtection="1">
      <alignment horizontal="center" vertical="center"/>
      <protection hidden="1"/>
    </xf>
    <xf numFmtId="0" fontId="6" fillId="6" borderId="21" xfId="0" applyFont="1" applyFill="1" applyBorder="1" applyAlignment="1" applyProtection="1">
      <alignment horizontal="center" vertical="center"/>
      <protection hidden="1"/>
    </xf>
    <xf numFmtId="0" fontId="6" fillId="6" borderId="19" xfId="0" quotePrefix="1" applyFont="1" applyFill="1" applyBorder="1" applyAlignment="1" applyProtection="1">
      <alignment horizontal="center" vertical="center"/>
      <protection hidden="1"/>
    </xf>
    <xf numFmtId="0" fontId="6" fillId="6" borderId="22" xfId="0" applyFont="1" applyFill="1" applyBorder="1" applyAlignment="1" applyProtection="1">
      <alignment horizontal="center" vertical="center"/>
      <protection hidden="1"/>
    </xf>
    <xf numFmtId="0" fontId="6" fillId="6" borderId="23" xfId="0" applyFont="1" applyFill="1" applyBorder="1" applyAlignment="1" applyProtection="1">
      <alignment horizontal="center" vertical="center"/>
      <protection hidden="1"/>
    </xf>
    <xf numFmtId="0" fontId="6" fillId="6" borderId="24" xfId="0" applyFont="1" applyFill="1" applyBorder="1" applyAlignment="1" applyProtection="1">
      <alignment horizontal="center" vertical="center"/>
      <protection hidden="1"/>
    </xf>
    <xf numFmtId="0" fontId="6" fillId="6" borderId="26" xfId="0" applyFont="1" applyFill="1" applyBorder="1" applyAlignment="1" applyProtection="1">
      <alignment horizontal="center" vertical="center"/>
      <protection hidden="1"/>
    </xf>
    <xf numFmtId="0" fontId="6" fillId="6" borderId="23" xfId="0" quotePrefix="1" applyFont="1" applyFill="1" applyBorder="1" applyAlignment="1" applyProtection="1">
      <alignment horizontal="center" vertical="center"/>
      <protection hidden="1"/>
    </xf>
    <xf numFmtId="2" fontId="17" fillId="0" borderId="0" xfId="0" applyNumberFormat="1" applyFont="1" applyAlignment="1" applyProtection="1">
      <alignment vertical="center"/>
      <protection hidden="1"/>
    </xf>
    <xf numFmtId="164" fontId="0" fillId="0" borderId="0" xfId="0" applyNumberFormat="1" applyProtection="1">
      <protection hidden="1"/>
    </xf>
    <xf numFmtId="0" fontId="13" fillId="7" borderId="28" xfId="0" applyFont="1" applyFill="1" applyBorder="1" applyAlignment="1" applyProtection="1">
      <alignment horizontal="right" vertical="center" wrapText="1"/>
      <protection hidden="1"/>
    </xf>
    <xf numFmtId="167" fontId="0" fillId="7" borderId="0" xfId="0" applyNumberFormat="1" applyFill="1" applyAlignment="1" applyProtection="1">
      <alignment vertical="center"/>
      <protection hidden="1"/>
    </xf>
    <xf numFmtId="2" fontId="0" fillId="7" borderId="0" xfId="0" applyNumberFormat="1" applyFill="1" applyAlignment="1" applyProtection="1">
      <alignment vertical="center"/>
      <protection hidden="1"/>
    </xf>
    <xf numFmtId="0" fontId="13" fillId="7" borderId="0" xfId="0" applyFont="1" applyFill="1" applyAlignment="1" applyProtection="1">
      <alignment horizontal="left" vertical="center" wrapText="1"/>
      <protection hidden="1"/>
    </xf>
    <xf numFmtId="0" fontId="0" fillId="7" borderId="29" xfId="0" applyFill="1" applyBorder="1" applyAlignment="1" applyProtection="1">
      <alignment horizontal="right" vertical="center"/>
      <protection hidden="1"/>
    </xf>
    <xf numFmtId="2" fontId="13" fillId="7" borderId="0" xfId="0" applyNumberFormat="1" applyFont="1" applyFill="1" applyAlignment="1" applyProtection="1">
      <alignment horizontal="left" vertical="center" wrapText="1"/>
      <protection hidden="1"/>
    </xf>
    <xf numFmtId="0" fontId="0" fillId="7" borderId="28" xfId="0" applyFill="1" applyBorder="1" applyAlignment="1" applyProtection="1">
      <alignment horizontal="right" vertical="center"/>
      <protection hidden="1"/>
    </xf>
    <xf numFmtId="2" fontId="13" fillId="7" borderId="28" xfId="0" applyNumberFormat="1" applyFont="1" applyFill="1" applyBorder="1" applyAlignment="1" applyProtection="1">
      <alignment horizontal="right" vertical="center" wrapText="1"/>
      <protection hidden="1"/>
    </xf>
    <xf numFmtId="2" fontId="13" fillId="7" borderId="0" xfId="0" applyNumberFormat="1" applyFont="1" applyFill="1" applyAlignment="1" applyProtection="1">
      <alignment horizontal="right" vertical="center" wrapText="1"/>
      <protection hidden="1"/>
    </xf>
    <xf numFmtId="0" fontId="13" fillId="7" borderId="36" xfId="0" applyFont="1" applyFill="1" applyBorder="1" applyAlignment="1" applyProtection="1">
      <alignment horizontal="right" vertical="center" wrapText="1"/>
      <protection hidden="1"/>
    </xf>
    <xf numFmtId="9" fontId="13" fillId="7" borderId="36" xfId="0" applyNumberFormat="1" applyFont="1" applyFill="1" applyBorder="1" applyAlignment="1" applyProtection="1">
      <alignment horizontal="right" wrapText="1"/>
      <protection hidden="1"/>
    </xf>
    <xf numFmtId="10" fontId="0" fillId="7" borderId="17" xfId="1" applyNumberFormat="1" applyFont="1" applyFill="1" applyBorder="1" applyAlignment="1" applyProtection="1">
      <protection hidden="1"/>
    </xf>
    <xf numFmtId="0" fontId="13" fillId="7" borderId="36" xfId="0" applyFont="1" applyFill="1" applyBorder="1" applyAlignment="1" applyProtection="1">
      <alignment horizontal="center" vertical="center" wrapText="1"/>
      <protection hidden="1"/>
    </xf>
    <xf numFmtId="0" fontId="13" fillId="7" borderId="17" xfId="0" applyFont="1" applyFill="1" applyBorder="1" applyAlignment="1" applyProtection="1">
      <alignment horizontal="center" vertical="center" wrapText="1"/>
      <protection hidden="1"/>
    </xf>
    <xf numFmtId="2" fontId="13" fillId="7" borderId="36" xfId="0" applyNumberFormat="1" applyFont="1" applyFill="1" applyBorder="1" applyAlignment="1" applyProtection="1">
      <alignment horizontal="right" vertical="center" wrapText="1"/>
      <protection hidden="1"/>
    </xf>
    <xf numFmtId="2" fontId="0" fillId="7" borderId="17" xfId="0" applyNumberFormat="1" applyFill="1" applyBorder="1" applyAlignment="1" applyProtection="1">
      <alignment vertical="center"/>
      <protection hidden="1"/>
    </xf>
    <xf numFmtId="2" fontId="13" fillId="7" borderId="17" xfId="0" applyNumberFormat="1" applyFont="1" applyFill="1" applyBorder="1" applyAlignment="1" applyProtection="1">
      <alignment horizontal="left" vertical="center" wrapText="1"/>
      <protection hidden="1"/>
    </xf>
    <xf numFmtId="164" fontId="0" fillId="0" borderId="28" xfId="0" applyNumberFormat="1" applyBorder="1" applyProtection="1">
      <protection hidden="1"/>
    </xf>
    <xf numFmtId="1" fontId="0" fillId="0" borderId="28" xfId="0" applyNumberFormat="1" applyBorder="1" applyProtection="1">
      <protection hidden="1"/>
    </xf>
    <xf numFmtId="168" fontId="0" fillId="0" borderId="0" xfId="0" applyNumberFormat="1" applyProtection="1">
      <protection hidden="1"/>
    </xf>
    <xf numFmtId="0" fontId="0" fillId="7" borderId="0" xfId="0" applyFill="1" applyProtection="1">
      <protection hidden="1"/>
    </xf>
    <xf numFmtId="164" fontId="0" fillId="7" borderId="28" xfId="0" applyNumberFormat="1" applyFill="1" applyBorder="1" applyProtection="1">
      <protection hidden="1"/>
    </xf>
    <xf numFmtId="1" fontId="0" fillId="7" borderId="28" xfId="0" applyNumberFormat="1" applyFill="1" applyBorder="1" applyProtection="1">
      <protection hidden="1"/>
    </xf>
    <xf numFmtId="169" fontId="0" fillId="0" borderId="0" xfId="0" applyNumberFormat="1" applyProtection="1">
      <protection hidden="1"/>
    </xf>
    <xf numFmtId="0" fontId="26" fillId="0" borderId="0" xfId="2" applyAlignment="1">
      <alignment horizontal="left" vertical="top"/>
    </xf>
    <xf numFmtId="0" fontId="1" fillId="0" borderId="25" xfId="0" applyFont="1" applyBorder="1" applyAlignment="1" applyProtection="1">
      <alignment horizontal="center"/>
      <protection hidden="1"/>
    </xf>
    <xf numFmtId="0" fontId="0" fillId="0" borderId="25" xfId="0" applyBorder="1" applyAlignment="1" applyProtection="1">
      <alignment vertical="center"/>
      <protection hidden="1"/>
    </xf>
    <xf numFmtId="0" fontId="0" fillId="0" borderId="43" xfId="0" applyBorder="1" applyAlignment="1" applyProtection="1">
      <alignment vertical="center"/>
      <protection hidden="1"/>
    </xf>
    <xf numFmtId="0" fontId="0" fillId="0" borderId="43" xfId="0" applyBorder="1" applyAlignment="1" applyProtection="1">
      <alignment horizontal="center"/>
      <protection hidden="1"/>
    </xf>
    <xf numFmtId="0" fontId="0" fillId="8" borderId="0" xfId="0" applyFill="1" applyAlignment="1" applyProtection="1">
      <alignment horizontal="center" vertical="center"/>
      <protection hidden="1"/>
    </xf>
    <xf numFmtId="0" fontId="0" fillId="0" borderId="44" xfId="0" applyBorder="1" applyAlignment="1" applyProtection="1">
      <alignment horizontal="center" vertical="center"/>
      <protection hidden="1"/>
    </xf>
    <xf numFmtId="2" fontId="0" fillId="0" borderId="44" xfId="0" applyNumberFormat="1" applyBorder="1" applyAlignment="1" applyProtection="1">
      <alignment horizontal="center" vertical="center"/>
      <protection hidden="1"/>
    </xf>
    <xf numFmtId="164" fontId="0" fillId="4" borderId="44" xfId="0" applyNumberFormat="1" applyFill="1" applyBorder="1" applyAlignment="1" applyProtection="1">
      <alignment horizontal="center" vertical="center"/>
      <protection hidden="1"/>
    </xf>
    <xf numFmtId="0" fontId="0" fillId="0" borderId="25" xfId="0" applyBorder="1" applyAlignment="1" applyProtection="1">
      <alignment horizontal="right" vertical="center"/>
      <protection hidden="1"/>
    </xf>
    <xf numFmtId="167" fontId="6" fillId="5" borderId="43" xfId="0" applyNumberFormat="1" applyFont="1" applyFill="1" applyBorder="1" applyAlignment="1" applyProtection="1">
      <alignment horizontal="center"/>
      <protection hidden="1"/>
    </xf>
    <xf numFmtId="0" fontId="1" fillId="0" borderId="0" xfId="0" applyFont="1"/>
    <xf numFmtId="2" fontId="0" fillId="0" borderId="28" xfId="0" applyNumberFormat="1" applyBorder="1" applyAlignment="1" applyProtection="1">
      <alignment horizontal="center"/>
      <protection hidden="1"/>
    </xf>
    <xf numFmtId="0" fontId="0" fillId="0" borderId="1" xfId="0" applyBorder="1" applyAlignment="1" applyProtection="1">
      <alignment horizontal="center" vertical="center"/>
      <protection hidden="1"/>
    </xf>
    <xf numFmtId="2" fontId="0" fillId="0" borderId="1" xfId="0" applyNumberFormat="1" applyBorder="1" applyAlignment="1" applyProtection="1">
      <alignment horizontal="center" vertical="center"/>
      <protection hidden="1"/>
    </xf>
    <xf numFmtId="168" fontId="0" fillId="0" borderId="32" xfId="0" applyNumberFormat="1" applyBorder="1" applyAlignment="1" applyProtection="1">
      <alignment horizontal="center"/>
      <protection hidden="1"/>
    </xf>
    <xf numFmtId="0" fontId="1" fillId="8" borderId="44"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1" fillId="0" borderId="0" xfId="0" applyFont="1" applyProtection="1">
      <protection hidden="1"/>
    </xf>
    <xf numFmtId="2" fontId="31" fillId="4" borderId="39" xfId="2" applyNumberFormat="1" applyFont="1" applyFill="1" applyBorder="1" applyAlignment="1">
      <alignment horizontal="center" vertical="center" shrinkToFit="1"/>
    </xf>
    <xf numFmtId="2" fontId="31" fillId="4" borderId="41" xfId="2" applyNumberFormat="1" applyFont="1" applyFill="1" applyBorder="1" applyAlignment="1">
      <alignment horizontal="center" vertical="center" shrinkToFit="1"/>
    </xf>
    <xf numFmtId="2" fontId="31" fillId="4" borderId="45" xfId="2" applyNumberFormat="1" applyFont="1" applyFill="1" applyBorder="1" applyAlignment="1">
      <alignment horizontal="center" vertical="center" shrinkToFit="1"/>
    </xf>
    <xf numFmtId="0" fontId="0" fillId="0" borderId="1" xfId="0" applyBorder="1" applyAlignment="1">
      <alignment horizontal="center"/>
    </xf>
    <xf numFmtId="0" fontId="0" fillId="2" borderId="2" xfId="0" applyFill="1" applyBorder="1" applyAlignment="1">
      <alignment horizontal="center" wrapText="1"/>
    </xf>
    <xf numFmtId="0" fontId="0" fillId="0" borderId="4" xfId="0" applyBorder="1" applyAlignment="1">
      <alignment horizontal="center"/>
    </xf>
    <xf numFmtId="0" fontId="0" fillId="0" borderId="3" xfId="0" applyBorder="1"/>
    <xf numFmtId="0" fontId="0" fillId="0" borderId="2" xfId="0" applyBorder="1" applyAlignment="1">
      <alignment horizontal="center"/>
    </xf>
    <xf numFmtId="0" fontId="1" fillId="0" borderId="49" xfId="0" applyFont="1" applyBorder="1" applyAlignment="1">
      <alignment horizontal="right"/>
    </xf>
    <xf numFmtId="164" fontId="0" fillId="0" borderId="50" xfId="0" applyNumberFormat="1" applyBorder="1" applyAlignment="1">
      <alignment horizontal="center" vertical="center"/>
    </xf>
    <xf numFmtId="165" fontId="0" fillId="0" borderId="51" xfId="0" applyNumberFormat="1" applyBorder="1" applyAlignment="1">
      <alignment horizontal="center"/>
    </xf>
    <xf numFmtId="0" fontId="0" fillId="2" borderId="7" xfId="0" applyFill="1" applyBorder="1" applyAlignment="1">
      <alignment horizontal="left"/>
    </xf>
    <xf numFmtId="0" fontId="0" fillId="2" borderId="49" xfId="0" applyFill="1" applyBorder="1" applyAlignment="1">
      <alignment horizontal="center"/>
    </xf>
    <xf numFmtId="0" fontId="0" fillId="2" borderId="52" xfId="0" applyFill="1" applyBorder="1" applyAlignment="1">
      <alignment horizontal="center"/>
    </xf>
    <xf numFmtId="0" fontId="0" fillId="2" borderId="46" xfId="0" applyFill="1" applyBorder="1" applyAlignment="1">
      <alignment horizontal="center"/>
    </xf>
    <xf numFmtId="0" fontId="0" fillId="2" borderId="53" xfId="0" applyFill="1" applyBorder="1" applyAlignment="1">
      <alignment horizontal="center" wrapText="1"/>
    </xf>
    <xf numFmtId="0" fontId="0" fillId="0" borderId="47" xfId="0" applyBorder="1" applyAlignment="1">
      <alignment horizontal="center"/>
    </xf>
    <xf numFmtId="164" fontId="0" fillId="0" borderId="53" xfId="0" applyNumberFormat="1" applyBorder="1" applyAlignment="1">
      <alignment horizontal="center"/>
    </xf>
    <xf numFmtId="0" fontId="0" fillId="0" borderId="54" xfId="0" applyBorder="1" applyAlignment="1">
      <alignment horizontal="center"/>
    </xf>
    <xf numFmtId="164" fontId="0" fillId="0" borderId="5" xfId="0" applyNumberFormat="1" applyBorder="1" applyAlignment="1">
      <alignment horizontal="center"/>
    </xf>
    <xf numFmtId="0" fontId="0" fillId="0" borderId="7" xfId="0" applyBorder="1"/>
    <xf numFmtId="0" fontId="0" fillId="0" borderId="8" xfId="0" applyBorder="1"/>
    <xf numFmtId="0" fontId="1" fillId="0" borderId="55" xfId="0" applyFont="1" applyBorder="1" applyAlignment="1">
      <alignment horizontal="right"/>
    </xf>
    <xf numFmtId="0" fontId="0" fillId="2" borderId="56" xfId="0" applyFill="1" applyBorder="1" applyAlignment="1">
      <alignment horizontal="center"/>
    </xf>
    <xf numFmtId="0" fontId="0" fillId="2" borderId="48" xfId="0" applyFill="1" applyBorder="1" applyAlignment="1">
      <alignment horizontal="left"/>
    </xf>
    <xf numFmtId="0" fontId="0" fillId="2" borderId="49" xfId="0" applyFill="1" applyBorder="1"/>
    <xf numFmtId="0" fontId="0" fillId="2" borderId="52" xfId="0" applyFill="1" applyBorder="1"/>
    <xf numFmtId="0" fontId="0" fillId="0" borderId="47" xfId="0" applyBorder="1" applyAlignment="1">
      <alignment horizontal="left"/>
    </xf>
    <xf numFmtId="0" fontId="0" fillId="0" borderId="57" xfId="0" applyBorder="1"/>
    <xf numFmtId="0" fontId="0" fillId="0" borderId="54" xfId="0" applyBorder="1" applyAlignment="1">
      <alignment horizontal="left"/>
    </xf>
    <xf numFmtId="0" fontId="0" fillId="0" borderId="58" xfId="0" applyBorder="1" applyAlignment="1">
      <alignment horizontal="center"/>
    </xf>
    <xf numFmtId="0" fontId="0" fillId="0" borderId="55" xfId="0" applyBorder="1"/>
    <xf numFmtId="0" fontId="0" fillId="0" borderId="59" xfId="0" applyBorder="1"/>
    <xf numFmtId="0" fontId="26" fillId="4" borderId="0" xfId="2" applyFill="1" applyAlignment="1">
      <alignment horizontal="left" vertical="top"/>
    </xf>
    <xf numFmtId="0" fontId="8" fillId="4" borderId="39" xfId="2" applyFont="1" applyFill="1" applyBorder="1" applyAlignment="1">
      <alignment horizontal="left" vertical="center" wrapText="1"/>
    </xf>
    <xf numFmtId="0" fontId="26" fillId="4" borderId="0" xfId="2" applyFill="1" applyAlignment="1">
      <alignment horizontal="left" wrapText="1"/>
    </xf>
    <xf numFmtId="0" fontId="26" fillId="4" borderId="29" xfId="2" applyFill="1" applyBorder="1" applyAlignment="1">
      <alignment horizontal="left" vertical="top"/>
    </xf>
    <xf numFmtId="0" fontId="26" fillId="4" borderId="30" xfId="2" applyFill="1" applyBorder="1" applyAlignment="1">
      <alignment horizontal="left" vertical="top"/>
    </xf>
    <xf numFmtId="0" fontId="26" fillId="4" borderId="31" xfId="2" applyFill="1" applyBorder="1" applyAlignment="1">
      <alignment horizontal="left" vertical="top"/>
    </xf>
    <xf numFmtId="0" fontId="26" fillId="4" borderId="28" xfId="2" applyFill="1" applyBorder="1" applyAlignment="1">
      <alignment horizontal="left" vertical="top"/>
    </xf>
    <xf numFmtId="0" fontId="8" fillId="4" borderId="41" xfId="2" applyFont="1" applyFill="1" applyBorder="1" applyAlignment="1">
      <alignment horizontal="center" vertical="center" wrapText="1"/>
    </xf>
    <xf numFmtId="0" fontId="26" fillId="4" borderId="33" xfId="2" applyFill="1" applyBorder="1" applyAlignment="1">
      <alignment horizontal="left" vertical="top"/>
    </xf>
    <xf numFmtId="0" fontId="8" fillId="4" borderId="42" xfId="2" applyFont="1" applyFill="1" applyBorder="1" applyAlignment="1">
      <alignment horizontal="center" vertical="center" wrapText="1"/>
    </xf>
    <xf numFmtId="0" fontId="8" fillId="4" borderId="39" xfId="2" applyFont="1" applyFill="1" applyBorder="1" applyAlignment="1">
      <alignment horizontal="center" vertical="center" wrapText="1"/>
    </xf>
    <xf numFmtId="0" fontId="27" fillId="4" borderId="0" xfId="2" applyFont="1" applyFill="1" applyAlignment="1">
      <alignment horizontal="left" vertical="top" wrapText="1"/>
    </xf>
    <xf numFmtId="0" fontId="26" fillId="4" borderId="28" xfId="2" quotePrefix="1" applyFill="1" applyBorder="1" applyAlignment="1">
      <alignment horizontal="left" vertical="top"/>
    </xf>
    <xf numFmtId="0" fontId="32" fillId="4" borderId="28" xfId="2" applyFont="1" applyFill="1" applyBorder="1" applyAlignment="1">
      <alignment horizontal="left" vertical="top"/>
    </xf>
    <xf numFmtId="0" fontId="26" fillId="4" borderId="23" xfId="2" applyFill="1" applyBorder="1" applyAlignment="1">
      <alignment horizontal="left" vertical="top"/>
    </xf>
    <xf numFmtId="0" fontId="26" fillId="4" borderId="25" xfId="2" applyFill="1" applyBorder="1" applyAlignment="1">
      <alignment horizontal="left" vertical="top"/>
    </xf>
    <xf numFmtId="0" fontId="26" fillId="4" borderId="24" xfId="2" applyFill="1" applyBorder="1" applyAlignment="1">
      <alignment horizontal="left" vertical="top"/>
    </xf>
    <xf numFmtId="0" fontId="6" fillId="5" borderId="0" xfId="0" applyFont="1" applyFill="1" applyAlignment="1" applyProtection="1">
      <alignment horizontal="left" vertical="top"/>
      <protection locked="0"/>
    </xf>
    <xf numFmtId="0" fontId="11" fillId="0" borderId="0" xfId="0" applyFont="1" applyAlignment="1" applyProtection="1">
      <alignment horizontal="left" vertical="top" wrapText="1"/>
      <protection hidden="1"/>
    </xf>
    <xf numFmtId="0" fontId="13" fillId="7" borderId="28" xfId="0" applyFont="1" applyFill="1" applyBorder="1" applyAlignment="1" applyProtection="1">
      <alignment horizontal="center" vertical="center" wrapText="1"/>
      <protection hidden="1"/>
    </xf>
    <xf numFmtId="0" fontId="13" fillId="7" borderId="29" xfId="0" applyFont="1" applyFill="1" applyBorder="1" applyAlignment="1" applyProtection="1">
      <alignment horizontal="center" vertical="center" wrapText="1"/>
      <protection hidden="1"/>
    </xf>
    <xf numFmtId="0" fontId="6" fillId="5" borderId="0" xfId="0" applyFont="1" applyFill="1" applyAlignment="1" applyProtection="1">
      <alignment horizontal="left"/>
      <protection locked="0"/>
    </xf>
    <xf numFmtId="0" fontId="8" fillId="4" borderId="39" xfId="2" applyFont="1" applyFill="1" applyBorder="1" applyAlignment="1">
      <alignment horizontal="left" vertical="center" wrapText="1"/>
    </xf>
    <xf numFmtId="0" fontId="26" fillId="4" borderId="40" xfId="2" applyFill="1" applyBorder="1" applyAlignment="1">
      <alignment horizontal="left" vertical="center" wrapText="1"/>
    </xf>
    <xf numFmtId="0" fontId="8" fillId="4" borderId="39" xfId="2" applyFont="1" applyFill="1" applyBorder="1" applyAlignment="1">
      <alignment horizontal="center" vertical="center"/>
    </xf>
    <xf numFmtId="0" fontId="26" fillId="4" borderId="40" xfId="2" applyFill="1" applyBorder="1" applyAlignment="1">
      <alignment horizontal="center" vertical="center"/>
    </xf>
    <xf numFmtId="0" fontId="31" fillId="4" borderId="0" xfId="2" applyFont="1" applyFill="1" applyAlignment="1">
      <alignment horizontal="left" vertical="top" wrapText="1"/>
    </xf>
    <xf numFmtId="0" fontId="26" fillId="4" borderId="0" xfId="2" applyFill="1" applyAlignment="1">
      <alignment horizontal="left" vertical="top" wrapText="1"/>
    </xf>
    <xf numFmtId="0" fontId="27" fillId="4" borderId="39" xfId="2" applyFont="1" applyFill="1" applyBorder="1" applyAlignment="1">
      <alignment horizontal="left" vertical="center" wrapText="1"/>
    </xf>
    <xf numFmtId="0" fontId="28" fillId="4" borderId="40" xfId="2" applyFont="1" applyFill="1" applyBorder="1" applyAlignment="1">
      <alignment horizontal="left" vertical="center" wrapText="1"/>
    </xf>
    <xf numFmtId="164" fontId="0" fillId="0" borderId="28" xfId="0" applyNumberFormat="1" applyBorder="1" applyAlignment="1" applyProtection="1">
      <alignment horizontal="right"/>
      <protection hidden="1"/>
    </xf>
    <xf numFmtId="164" fontId="0" fillId="0" borderId="0" xfId="0" applyNumberFormat="1" applyAlignment="1" applyProtection="1">
      <alignment horizontal="right"/>
      <protection hidden="1"/>
    </xf>
    <xf numFmtId="164" fontId="0" fillId="7" borderId="28" xfId="0" applyNumberFormat="1" applyFill="1" applyBorder="1" applyAlignment="1" applyProtection="1">
      <alignment horizontal="right"/>
      <protection hidden="1"/>
    </xf>
    <xf numFmtId="164" fontId="0" fillId="7" borderId="0" xfId="0" applyNumberFormat="1" applyFill="1" applyAlignment="1" applyProtection="1">
      <alignment horizontal="right"/>
      <protection hidden="1"/>
    </xf>
    <xf numFmtId="0" fontId="25" fillId="0" borderId="30" xfId="0" applyFont="1" applyBorder="1" applyAlignment="1" applyProtection="1">
      <alignment horizontal="center" vertical="center" textRotation="90" wrapText="1"/>
      <protection hidden="1"/>
    </xf>
    <xf numFmtId="0" fontId="25" fillId="0" borderId="0" xfId="0" applyFont="1" applyAlignment="1" applyProtection="1">
      <alignment horizontal="center" vertical="center" textRotation="90" wrapText="1"/>
      <protection hidden="1"/>
    </xf>
    <xf numFmtId="0" fontId="6" fillId="5" borderId="30" xfId="0" applyFont="1" applyFill="1" applyBorder="1" applyAlignment="1" applyProtection="1">
      <alignment horizontal="left"/>
      <protection locked="0"/>
    </xf>
    <xf numFmtId="0" fontId="6" fillId="5" borderId="0" xfId="0" applyFont="1" applyFill="1" applyAlignment="1" applyProtection="1">
      <alignment horizontal="left"/>
      <protection locked="0"/>
    </xf>
    <xf numFmtId="164" fontId="11" fillId="0" borderId="20" xfId="0" applyNumberFormat="1" applyFont="1" applyBorder="1" applyAlignment="1" applyProtection="1">
      <alignment horizontal="center" vertical="center" textRotation="90" wrapText="1"/>
      <protection hidden="1"/>
    </xf>
    <xf numFmtId="164" fontId="11" fillId="0" borderId="33" xfId="0" applyNumberFormat="1" applyFont="1" applyBorder="1" applyAlignment="1" applyProtection="1">
      <alignment horizontal="center" vertical="center" textRotation="90" wrapText="1"/>
      <protection hidden="1"/>
    </xf>
    <xf numFmtId="10" fontId="0" fillId="7" borderId="17" xfId="1" applyNumberFormat="1" applyFont="1" applyFill="1" applyBorder="1" applyAlignment="1" applyProtection="1">
      <alignment horizontal="left" vertical="center"/>
      <protection hidden="1"/>
    </xf>
    <xf numFmtId="10" fontId="0" fillId="7" borderId="37" xfId="1" applyNumberFormat="1" applyFont="1" applyFill="1" applyBorder="1" applyAlignment="1" applyProtection="1">
      <alignment horizontal="left" vertical="center"/>
      <protection hidden="1"/>
    </xf>
    <xf numFmtId="0" fontId="13" fillId="7" borderId="34" xfId="0" applyFont="1" applyFill="1" applyBorder="1" applyAlignment="1" applyProtection="1">
      <alignment horizontal="center" vertical="center" wrapText="1"/>
      <protection hidden="1"/>
    </xf>
    <xf numFmtId="0" fontId="13" fillId="7" borderId="32" xfId="0" applyFont="1" applyFill="1" applyBorder="1" applyAlignment="1" applyProtection="1">
      <alignment horizontal="center" vertical="center" wrapText="1"/>
      <protection hidden="1"/>
    </xf>
    <xf numFmtId="0" fontId="13" fillId="7" borderId="38" xfId="0" applyFont="1" applyFill="1" applyBorder="1" applyAlignment="1" applyProtection="1">
      <alignment horizontal="center" vertical="center" wrapText="1"/>
      <protection hidden="1"/>
    </xf>
    <xf numFmtId="0" fontId="0" fillId="7" borderId="28" xfId="0" applyFill="1" applyBorder="1" applyAlignment="1" applyProtection="1">
      <alignment horizontal="center" vertical="center"/>
      <protection hidden="1"/>
    </xf>
    <xf numFmtId="0" fontId="0" fillId="7" borderId="33" xfId="0" applyFill="1" applyBorder="1" applyAlignment="1" applyProtection="1">
      <alignment horizontal="center" vertical="center"/>
      <protection hidden="1"/>
    </xf>
    <xf numFmtId="0" fontId="0" fillId="7" borderId="36" xfId="0" applyFill="1" applyBorder="1" applyAlignment="1" applyProtection="1">
      <alignment horizontal="center" vertical="center"/>
      <protection hidden="1"/>
    </xf>
    <xf numFmtId="0" fontId="0" fillId="7" borderId="37" xfId="0" applyFill="1" applyBorder="1" applyAlignment="1" applyProtection="1">
      <alignment horizontal="center" vertical="center"/>
      <protection hidden="1"/>
    </xf>
    <xf numFmtId="0" fontId="13" fillId="7" borderId="29" xfId="0" applyFont="1" applyFill="1" applyBorder="1" applyAlignment="1" applyProtection="1">
      <alignment horizontal="center" vertical="center" wrapText="1"/>
      <protection hidden="1"/>
    </xf>
    <xf numFmtId="0" fontId="13" fillId="7" borderId="31" xfId="0" applyFont="1" applyFill="1" applyBorder="1" applyAlignment="1" applyProtection="1">
      <alignment horizontal="center" vertical="center" wrapText="1"/>
      <protection hidden="1"/>
    </xf>
    <xf numFmtId="0" fontId="13" fillId="7" borderId="36" xfId="0" applyFont="1" applyFill="1" applyBorder="1" applyAlignment="1" applyProtection="1">
      <alignment horizontal="center" vertical="center" wrapText="1"/>
      <protection hidden="1"/>
    </xf>
    <xf numFmtId="0" fontId="13" fillId="7" borderId="37" xfId="0" applyFont="1" applyFill="1" applyBorder="1" applyAlignment="1" applyProtection="1">
      <alignment horizontal="center" vertical="center" wrapText="1"/>
      <protection hidden="1"/>
    </xf>
    <xf numFmtId="0" fontId="13" fillId="7" borderId="28" xfId="0" applyFont="1" applyFill="1" applyBorder="1" applyAlignment="1" applyProtection="1">
      <alignment horizontal="center" vertical="center" textRotation="90" wrapText="1"/>
      <protection hidden="1"/>
    </xf>
    <xf numFmtId="0" fontId="13" fillId="7" borderId="23" xfId="0" applyFont="1" applyFill="1" applyBorder="1" applyAlignment="1" applyProtection="1">
      <alignment horizontal="center" vertical="center" textRotation="90" wrapText="1"/>
      <protection hidden="1"/>
    </xf>
    <xf numFmtId="166" fontId="13" fillId="7" borderId="28" xfId="0" applyNumberFormat="1" applyFont="1" applyFill="1" applyBorder="1" applyAlignment="1" applyProtection="1">
      <alignment horizontal="center" vertical="top" textRotation="90" wrapText="1"/>
      <protection hidden="1"/>
    </xf>
    <xf numFmtId="166" fontId="13" fillId="7" borderId="23" xfId="0" applyNumberFormat="1" applyFont="1" applyFill="1" applyBorder="1" applyAlignment="1" applyProtection="1">
      <alignment horizontal="center" vertical="top" textRotation="90" wrapText="1"/>
      <protection hidden="1"/>
    </xf>
    <xf numFmtId="166" fontId="13" fillId="7" borderId="33" xfId="0" applyNumberFormat="1" applyFont="1" applyFill="1" applyBorder="1" applyAlignment="1" applyProtection="1">
      <alignment horizontal="center" vertical="top" textRotation="90" wrapText="1"/>
      <protection hidden="1"/>
    </xf>
    <xf numFmtId="166" fontId="13" fillId="7" borderId="24" xfId="0" applyNumberFormat="1" applyFont="1" applyFill="1" applyBorder="1" applyAlignment="1" applyProtection="1">
      <alignment horizontal="center" vertical="top" textRotation="90" wrapText="1"/>
      <protection hidden="1"/>
    </xf>
    <xf numFmtId="0" fontId="13" fillId="7" borderId="29" xfId="0" applyFont="1" applyFill="1" applyBorder="1" applyAlignment="1" applyProtection="1">
      <alignment horizontal="center" wrapText="1"/>
      <protection hidden="1"/>
    </xf>
    <xf numFmtId="0" fontId="13" fillId="7" borderId="31" xfId="0" applyFont="1" applyFill="1" applyBorder="1" applyAlignment="1" applyProtection="1">
      <alignment horizontal="center" wrapText="1"/>
      <protection hidden="1"/>
    </xf>
    <xf numFmtId="0" fontId="13" fillId="7" borderId="28" xfId="0" applyFont="1" applyFill="1" applyBorder="1" applyAlignment="1" applyProtection="1">
      <alignment horizontal="center" wrapText="1"/>
      <protection hidden="1"/>
    </xf>
    <xf numFmtId="0" fontId="13" fillId="7" borderId="33" xfId="0" applyFont="1" applyFill="1" applyBorder="1" applyAlignment="1" applyProtection="1">
      <alignment horizontal="center" wrapText="1"/>
      <protection hidden="1"/>
    </xf>
    <xf numFmtId="0" fontId="13" fillId="7" borderId="34" xfId="0" applyFont="1" applyFill="1" applyBorder="1" applyAlignment="1" applyProtection="1">
      <alignment horizontal="center" wrapText="1"/>
      <protection hidden="1"/>
    </xf>
    <xf numFmtId="0" fontId="13" fillId="7" borderId="32" xfId="0" applyFont="1" applyFill="1" applyBorder="1" applyAlignment="1" applyProtection="1">
      <alignment horizontal="center" wrapText="1"/>
      <protection hidden="1"/>
    </xf>
    <xf numFmtId="0" fontId="13" fillId="7" borderId="38" xfId="0" applyFont="1" applyFill="1" applyBorder="1" applyAlignment="1" applyProtection="1">
      <alignment horizontal="center" wrapText="1"/>
      <protection hidden="1"/>
    </xf>
    <xf numFmtId="0" fontId="13" fillId="7" borderId="28" xfId="0" applyFont="1" applyFill="1" applyBorder="1" applyAlignment="1" applyProtection="1">
      <alignment horizontal="center" vertical="center" wrapText="1"/>
      <protection hidden="1"/>
    </xf>
    <xf numFmtId="0" fontId="13" fillId="7" borderId="0" xfId="0" applyFont="1" applyFill="1" applyAlignment="1" applyProtection="1">
      <alignment horizontal="center" vertical="center" wrapText="1"/>
      <protection hidden="1"/>
    </xf>
    <xf numFmtId="0" fontId="20" fillId="7" borderId="32" xfId="0" applyFont="1" applyFill="1" applyBorder="1" applyAlignment="1" applyProtection="1">
      <alignment horizontal="center" vertical="center" textRotation="90" wrapText="1"/>
      <protection hidden="1"/>
    </xf>
    <xf numFmtId="0" fontId="20" fillId="7" borderId="26" xfId="0" applyFont="1" applyFill="1" applyBorder="1" applyAlignment="1" applyProtection="1">
      <alignment horizontal="center" vertical="center" textRotation="90" wrapText="1"/>
      <protection hidden="1"/>
    </xf>
    <xf numFmtId="0" fontId="13" fillId="7" borderId="32" xfId="0" applyFont="1" applyFill="1" applyBorder="1" applyAlignment="1" applyProtection="1">
      <alignment horizontal="center" vertical="center" textRotation="90" wrapText="1"/>
      <protection hidden="1"/>
    </xf>
    <xf numFmtId="0" fontId="13" fillId="7" borderId="26" xfId="0" applyFont="1" applyFill="1" applyBorder="1" applyAlignment="1" applyProtection="1">
      <alignment horizontal="center" vertical="center" textRotation="90" wrapText="1"/>
      <protection hidden="1"/>
    </xf>
    <xf numFmtId="0" fontId="13" fillId="7" borderId="29" xfId="0" applyFont="1" applyFill="1" applyBorder="1" applyAlignment="1" applyProtection="1">
      <alignment horizontal="center" vertical="center" textRotation="90" wrapText="1"/>
      <protection hidden="1"/>
    </xf>
    <xf numFmtId="0" fontId="13" fillId="7" borderId="30" xfId="0" applyFont="1" applyFill="1" applyBorder="1" applyAlignment="1" applyProtection="1">
      <alignment horizontal="center" vertical="center" textRotation="90" wrapText="1"/>
      <protection hidden="1"/>
    </xf>
    <xf numFmtId="0" fontId="13" fillId="7" borderId="0" xfId="0" applyFont="1" applyFill="1" applyAlignment="1" applyProtection="1">
      <alignment horizontal="center" vertical="center" textRotation="90" wrapText="1"/>
      <protection hidden="1"/>
    </xf>
    <xf numFmtId="0" fontId="13" fillId="7" borderId="25" xfId="0" applyFont="1" applyFill="1" applyBorder="1" applyAlignment="1" applyProtection="1">
      <alignment horizontal="center" vertical="center" textRotation="90" wrapText="1"/>
      <protection hidden="1"/>
    </xf>
    <xf numFmtId="0" fontId="23" fillId="7" borderId="31" xfId="0" applyFont="1" applyFill="1" applyBorder="1" applyAlignment="1" applyProtection="1">
      <alignment horizontal="center" vertical="center" textRotation="90" wrapText="1"/>
      <protection hidden="1"/>
    </xf>
    <xf numFmtId="0" fontId="23" fillId="7" borderId="33" xfId="0" applyFont="1" applyFill="1" applyBorder="1" applyAlignment="1" applyProtection="1">
      <alignment horizontal="center" vertical="center" textRotation="90" wrapText="1"/>
      <protection hidden="1"/>
    </xf>
    <xf numFmtId="0" fontId="23" fillId="7" borderId="24" xfId="0" applyFont="1" applyFill="1" applyBorder="1" applyAlignment="1" applyProtection="1">
      <alignment horizontal="center" vertical="center" textRotation="90" wrapText="1"/>
      <protection hidden="1"/>
    </xf>
    <xf numFmtId="0" fontId="13" fillId="7" borderId="28" xfId="0" applyFont="1" applyFill="1" applyBorder="1" applyAlignment="1" applyProtection="1">
      <alignment horizontal="center" textRotation="90" wrapText="1"/>
      <protection hidden="1"/>
    </xf>
    <xf numFmtId="0" fontId="13" fillId="7" borderId="0" xfId="0" applyFont="1" applyFill="1" applyAlignment="1" applyProtection="1">
      <alignment horizontal="center" textRotation="90" wrapText="1"/>
      <protection hidden="1"/>
    </xf>
    <xf numFmtId="0" fontId="13" fillId="7" borderId="33" xfId="0" applyFont="1" applyFill="1" applyBorder="1" applyAlignment="1" applyProtection="1">
      <alignment horizontal="center" vertical="center" textRotation="90" wrapText="1"/>
      <protection hidden="1"/>
    </xf>
    <xf numFmtId="0" fontId="13" fillId="7" borderId="24" xfId="0" applyFont="1" applyFill="1" applyBorder="1" applyAlignment="1" applyProtection="1">
      <alignment horizontal="center" vertical="center" textRotation="90" wrapText="1"/>
      <protection hidden="1"/>
    </xf>
    <xf numFmtId="2" fontId="17" fillId="7" borderId="28" xfId="0" applyNumberFormat="1" applyFont="1" applyFill="1" applyBorder="1" applyAlignment="1" applyProtection="1">
      <alignment horizontal="center" vertical="center" textRotation="90" wrapText="1"/>
      <protection hidden="1"/>
    </xf>
    <xf numFmtId="2" fontId="17" fillId="7" borderId="23" xfId="0" applyNumberFormat="1" applyFont="1" applyFill="1" applyBorder="1" applyAlignment="1" applyProtection="1">
      <alignment horizontal="center" vertical="center" textRotation="90" wrapText="1"/>
      <protection hidden="1"/>
    </xf>
    <xf numFmtId="0" fontId="20" fillId="7" borderId="28" xfId="0" applyFont="1" applyFill="1" applyBorder="1" applyAlignment="1" applyProtection="1">
      <alignment horizontal="center" vertical="center" textRotation="90" wrapText="1"/>
      <protection hidden="1"/>
    </xf>
    <xf numFmtId="0" fontId="20" fillId="7" borderId="23" xfId="0" applyFont="1" applyFill="1" applyBorder="1" applyAlignment="1" applyProtection="1">
      <alignment horizontal="center" vertical="center" textRotation="90" wrapText="1"/>
      <protection hidden="1"/>
    </xf>
    <xf numFmtId="0" fontId="6" fillId="6" borderId="19" xfId="0" applyFont="1" applyFill="1" applyBorder="1" applyAlignment="1" applyProtection="1">
      <alignment horizontal="center" vertical="center"/>
      <protection hidden="1"/>
    </xf>
    <xf numFmtId="0" fontId="6" fillId="6" borderId="6" xfId="0" applyFont="1" applyFill="1" applyBorder="1" applyAlignment="1" applyProtection="1">
      <alignment horizontal="center" vertical="center"/>
      <protection hidden="1"/>
    </xf>
    <xf numFmtId="0" fontId="6" fillId="6" borderId="20" xfId="0" applyFont="1" applyFill="1" applyBorder="1" applyAlignment="1" applyProtection="1">
      <alignment horizontal="center" vertical="center"/>
      <protection hidden="1"/>
    </xf>
    <xf numFmtId="0" fontId="6" fillId="6" borderId="23" xfId="0" applyFont="1" applyFill="1" applyBorder="1" applyAlignment="1" applyProtection="1">
      <alignment horizontal="center" vertical="center"/>
      <protection hidden="1"/>
    </xf>
    <xf numFmtId="0" fontId="6" fillId="6" borderId="24" xfId="0" applyFont="1" applyFill="1" applyBorder="1" applyAlignment="1" applyProtection="1">
      <alignment horizontal="center" vertical="center"/>
      <protection hidden="1"/>
    </xf>
    <xf numFmtId="0" fontId="6" fillId="6" borderId="25" xfId="0" applyFont="1" applyFill="1" applyBorder="1" applyAlignment="1" applyProtection="1">
      <alignment horizontal="center" vertical="center"/>
      <protection hidden="1"/>
    </xf>
    <xf numFmtId="0" fontId="13" fillId="7" borderId="27" xfId="0" applyFont="1" applyFill="1" applyBorder="1" applyAlignment="1" applyProtection="1">
      <alignment horizontal="center" vertical="center" textRotation="90" wrapText="1"/>
      <protection hidden="1"/>
    </xf>
    <xf numFmtId="0" fontId="13" fillId="7" borderId="35" xfId="0" applyFont="1" applyFill="1" applyBorder="1" applyAlignment="1" applyProtection="1">
      <alignment horizontal="center" vertical="center" textRotation="90" wrapText="1"/>
      <protection hidden="1"/>
    </xf>
    <xf numFmtId="0" fontId="13" fillId="7" borderId="31" xfId="0" applyFont="1" applyFill="1" applyBorder="1" applyAlignment="1" applyProtection="1">
      <alignment horizontal="center" vertical="center" textRotation="90" wrapText="1"/>
      <protection hidden="1"/>
    </xf>
    <xf numFmtId="0" fontId="0" fillId="4" borderId="0" xfId="0" applyFill="1" applyAlignment="1" applyProtection="1">
      <alignment horizontal="left" vertical="center"/>
      <protection hidden="1"/>
    </xf>
    <xf numFmtId="0" fontId="0" fillId="4" borderId="0" xfId="0" applyFill="1" applyAlignment="1" applyProtection="1">
      <alignment horizontal="center" vertical="center"/>
      <protection hidden="1"/>
    </xf>
    <xf numFmtId="0" fontId="0" fillId="4" borderId="0" xfId="0" applyFill="1" applyAlignment="1" applyProtection="1">
      <alignment horizontal="right" vertical="center"/>
      <protection hidden="1"/>
    </xf>
    <xf numFmtId="0" fontId="6" fillId="5" borderId="0" xfId="0" applyFont="1" applyFill="1" applyAlignment="1" applyProtection="1">
      <alignment horizontal="left" vertical="top"/>
      <protection locked="0"/>
    </xf>
    <xf numFmtId="167" fontId="6" fillId="5" borderId="0" xfId="0" applyNumberFormat="1" applyFont="1" applyFill="1" applyAlignment="1" applyProtection="1">
      <alignment horizontal="right" vertical="center"/>
      <protection locked="0"/>
    </xf>
    <xf numFmtId="0" fontId="6" fillId="5" borderId="0" xfId="0" applyFont="1" applyFill="1" applyAlignment="1" applyProtection="1">
      <alignment horizontal="right" vertical="center"/>
      <protection locked="0"/>
    </xf>
    <xf numFmtId="0" fontId="11" fillId="4" borderId="0" xfId="0" applyFont="1" applyFill="1" applyAlignment="1" applyProtection="1">
      <alignment horizontal="left" vertical="center"/>
      <protection hidden="1"/>
    </xf>
    <xf numFmtId="0" fontId="11" fillId="0" borderId="0" xfId="0" applyFont="1" applyAlignment="1" applyProtection="1">
      <alignment horizontal="left" vertical="top" wrapText="1"/>
      <protection hidden="1"/>
    </xf>
    <xf numFmtId="0" fontId="11" fillId="0" borderId="17" xfId="0" applyFont="1" applyBorder="1" applyAlignment="1" applyProtection="1">
      <alignment horizontal="left" vertical="top" wrapText="1"/>
      <protection hidden="1"/>
    </xf>
    <xf numFmtId="0" fontId="0" fillId="4" borderId="17" xfId="0" applyFill="1" applyBorder="1" applyAlignment="1" applyProtection="1">
      <alignment horizontal="left" vertical="center"/>
      <protection hidden="1"/>
    </xf>
    <xf numFmtId="0" fontId="0" fillId="4" borderId="17" xfId="0" applyFill="1" applyBorder="1" applyAlignment="1" applyProtection="1">
      <alignment horizontal="right" vertical="center"/>
      <protection hidden="1"/>
    </xf>
    <xf numFmtId="0" fontId="11" fillId="4" borderId="17" xfId="0" applyFont="1" applyFill="1" applyBorder="1" applyAlignment="1" applyProtection="1">
      <alignment horizontal="left" vertical="center"/>
      <protection hidden="1"/>
    </xf>
    <xf numFmtId="0" fontId="0" fillId="4" borderId="0" xfId="0" applyFill="1" applyAlignment="1" applyProtection="1">
      <alignment horizontal="left" vertical="top"/>
      <protection hidden="1"/>
    </xf>
    <xf numFmtId="0" fontId="0" fillId="4" borderId="0" xfId="0" applyFill="1" applyAlignment="1" applyProtection="1">
      <alignment horizontal="right" vertical="top"/>
      <protection hidden="1"/>
    </xf>
    <xf numFmtId="0" fontId="11" fillId="0" borderId="0" xfId="0" applyFont="1" applyBorder="1" applyAlignment="1" applyProtection="1">
      <alignment horizontal="left" vertical="top" wrapText="1"/>
      <protection hidden="1"/>
    </xf>
    <xf numFmtId="0" fontId="6" fillId="5" borderId="0" xfId="0" applyFont="1" applyFill="1" applyBorder="1" applyAlignment="1" applyProtection="1">
      <alignment horizontal="left"/>
      <protection locked="0"/>
    </xf>
    <xf numFmtId="0" fontId="6" fillId="6" borderId="19" xfId="0" quotePrefix="1" applyFont="1" applyFill="1" applyBorder="1" applyAlignment="1" applyProtection="1">
      <alignment horizontal="center" vertical="center"/>
      <protection hidden="1"/>
    </xf>
    <xf numFmtId="0" fontId="0" fillId="0" borderId="6" xfId="0" applyBorder="1" applyAlignment="1">
      <alignment horizontal="center" vertical="center"/>
    </xf>
    <xf numFmtId="0" fontId="0" fillId="0" borderId="20" xfId="0" applyBorder="1" applyAlignment="1">
      <alignment horizontal="center" vertical="center"/>
    </xf>
    <xf numFmtId="0" fontId="6" fillId="6" borderId="23" xfId="0" quotePrefix="1" applyFont="1" applyFill="1" applyBorder="1" applyAlignment="1" applyProtection="1">
      <alignment horizontal="center" vertical="center"/>
      <protection hidden="1"/>
    </xf>
    <xf numFmtId="0" fontId="0" fillId="0" borderId="25" xfId="0" applyBorder="1" applyAlignment="1">
      <alignment horizontal="center" vertical="center"/>
    </xf>
    <xf numFmtId="0" fontId="0" fillId="0" borderId="24" xfId="0" applyBorder="1" applyAlignment="1">
      <alignment horizontal="center" vertical="center"/>
    </xf>
    <xf numFmtId="0" fontId="0" fillId="7" borderId="30" xfId="0" applyFill="1" applyBorder="1" applyAlignment="1">
      <alignment horizontal="center" vertical="center" textRotation="90" wrapText="1"/>
    </xf>
    <xf numFmtId="0" fontId="0" fillId="7" borderId="31" xfId="0" applyFill="1" applyBorder="1" applyAlignment="1">
      <alignment horizontal="center" vertical="center" textRotation="90" wrapText="1"/>
    </xf>
    <xf numFmtId="0" fontId="2" fillId="7" borderId="34" xfId="0" applyFont="1" applyFill="1" applyBorder="1" applyAlignment="1" applyProtection="1">
      <alignment horizontal="center" vertical="center" textRotation="90" wrapText="1"/>
      <protection hidden="1"/>
    </xf>
    <xf numFmtId="0" fontId="0" fillId="7" borderId="28" xfId="0" applyFill="1" applyBorder="1" applyAlignment="1">
      <alignment horizontal="center" vertical="center" textRotation="90" wrapText="1"/>
    </xf>
    <xf numFmtId="0" fontId="0" fillId="7" borderId="0" xfId="0" applyFill="1" applyAlignment="1">
      <alignment horizontal="center" vertical="center" textRotation="90" wrapText="1"/>
    </xf>
    <xf numFmtId="0" fontId="0" fillId="7" borderId="33" xfId="0" applyFill="1" applyBorder="1" applyAlignment="1">
      <alignment horizontal="center" vertical="center" textRotation="90" wrapText="1"/>
    </xf>
    <xf numFmtId="0" fontId="2" fillId="7" borderId="32" xfId="0" applyFont="1" applyFill="1" applyBorder="1" applyAlignment="1" applyProtection="1">
      <alignment horizontal="center" vertical="center" textRotation="90" wrapText="1"/>
      <protection hidden="1"/>
    </xf>
    <xf numFmtId="0" fontId="2" fillId="7" borderId="26" xfId="0" applyFont="1" applyFill="1" applyBorder="1" applyAlignment="1" applyProtection="1">
      <alignment horizontal="center" vertical="center" textRotation="90" wrapText="1"/>
      <protection hidden="1"/>
    </xf>
    <xf numFmtId="0" fontId="0" fillId="7" borderId="30" xfId="0" applyFill="1" applyBorder="1" applyAlignment="1" applyProtection="1">
      <alignment horizontal="center"/>
      <protection hidden="1"/>
    </xf>
    <xf numFmtId="0" fontId="0" fillId="7" borderId="31" xfId="0" applyFill="1" applyBorder="1" applyAlignment="1" applyProtection="1">
      <alignment horizontal="center"/>
      <protection hidden="1"/>
    </xf>
    <xf numFmtId="0" fontId="2" fillId="7" borderId="31" xfId="0" applyFont="1" applyFill="1" applyBorder="1" applyAlignment="1" applyProtection="1">
      <alignment horizontal="center" vertical="center" wrapText="1"/>
      <protection hidden="1"/>
    </xf>
    <xf numFmtId="0" fontId="0" fillId="7" borderId="0" xfId="0" applyFill="1" applyAlignment="1" applyProtection="1">
      <alignment horizontal="center"/>
      <protection hidden="1"/>
    </xf>
    <xf numFmtId="0" fontId="0" fillId="7" borderId="33" xfId="0" applyFill="1" applyBorder="1" applyAlignment="1" applyProtection="1">
      <alignment horizontal="center"/>
      <protection hidden="1"/>
    </xf>
    <xf numFmtId="0" fontId="2" fillId="7" borderId="33" xfId="0" applyFont="1" applyFill="1" applyBorder="1" applyAlignment="1" applyProtection="1">
      <alignment horizontal="center" vertical="center" wrapText="1"/>
      <protection hidden="1"/>
    </xf>
    <xf numFmtId="0" fontId="13" fillId="7" borderId="23" xfId="0" applyFont="1" applyFill="1" applyBorder="1" applyAlignment="1" applyProtection="1">
      <alignment horizontal="center" vertical="center" wrapText="1"/>
      <protection hidden="1"/>
    </xf>
    <xf numFmtId="2" fontId="0" fillId="7" borderId="25" xfId="0" applyNumberFormat="1" applyFill="1" applyBorder="1" applyAlignment="1" applyProtection="1">
      <alignment vertical="center"/>
      <protection hidden="1"/>
    </xf>
    <xf numFmtId="2" fontId="0" fillId="7" borderId="24" xfId="0" applyNumberFormat="1" applyFill="1" applyBorder="1" applyAlignment="1" applyProtection="1">
      <alignment vertical="center"/>
      <protection hidden="1"/>
    </xf>
    <xf numFmtId="0" fontId="2" fillId="7" borderId="37" xfId="0" applyFont="1" applyFill="1" applyBorder="1" applyAlignment="1" applyProtection="1">
      <alignment horizontal="center" vertical="center" wrapText="1"/>
      <protection hidden="1"/>
    </xf>
    <xf numFmtId="2" fontId="0" fillId="0" borderId="28" xfId="0" applyNumberFormat="1" applyBorder="1" applyAlignment="1" applyProtection="1">
      <alignment horizontal="right"/>
      <protection hidden="1"/>
    </xf>
    <xf numFmtId="168" fontId="0" fillId="0" borderId="32" xfId="0" applyNumberFormat="1" applyBorder="1" applyProtection="1">
      <protection hidden="1"/>
    </xf>
    <xf numFmtId="0" fontId="11" fillId="4" borderId="0" xfId="0" applyFont="1" applyFill="1" applyAlignment="1" applyProtection="1">
      <alignment horizontal="left" vertical="top" wrapText="1"/>
      <protection hidden="1"/>
    </xf>
    <xf numFmtId="0" fontId="11" fillId="4" borderId="0" xfId="0" applyFont="1" applyFill="1" applyAlignment="1" applyProtection="1">
      <alignment horizontal="left" vertical="top" wrapText="1"/>
      <protection hidden="1"/>
    </xf>
    <xf numFmtId="0" fontId="11" fillId="4" borderId="17" xfId="0" applyFont="1" applyFill="1" applyBorder="1" applyAlignment="1" applyProtection="1">
      <alignment horizontal="left" vertical="top" wrapText="1"/>
      <protection hidden="1"/>
    </xf>
    <xf numFmtId="0" fontId="11" fillId="4" borderId="0" xfId="0" applyFont="1" applyFill="1" applyBorder="1" applyAlignment="1" applyProtection="1">
      <alignment horizontal="left" vertical="top" wrapText="1"/>
      <protection hidden="1"/>
    </xf>
    <xf numFmtId="167" fontId="1" fillId="3" borderId="16" xfId="0" applyNumberFormat="1" applyFont="1" applyFill="1" applyBorder="1" applyAlignment="1">
      <alignment horizontal="center"/>
    </xf>
    <xf numFmtId="0" fontId="1" fillId="3" borderId="44" xfId="0" applyFont="1" applyFill="1" applyBorder="1" applyAlignment="1" applyProtection="1">
      <alignment horizontal="center" vertical="center"/>
      <protection hidden="1"/>
    </xf>
    <xf numFmtId="0" fontId="0" fillId="7" borderId="34" xfId="0" applyFill="1" applyBorder="1" applyProtection="1">
      <protection hidden="1"/>
    </xf>
    <xf numFmtId="0" fontId="0" fillId="7" borderId="34" xfId="0" applyFill="1" applyBorder="1" applyAlignment="1" applyProtection="1">
      <alignment horizontal="center" vertical="center" wrapText="1"/>
      <protection hidden="1"/>
    </xf>
    <xf numFmtId="0" fontId="1" fillId="7" borderId="32" xfId="0" applyFont="1" applyFill="1" applyBorder="1" applyAlignment="1" applyProtection="1">
      <alignment horizontal="center" vertical="center"/>
      <protection hidden="1"/>
    </xf>
    <xf numFmtId="0" fontId="0" fillId="7" borderId="32" xfId="0" applyFill="1" applyBorder="1" applyAlignment="1">
      <alignment horizontal="center" vertical="center" wrapText="1"/>
    </xf>
  </cellXfs>
  <cellStyles count="3">
    <cellStyle name="Normal 2" xfId="2" xr:uid="{F98CAC44-C4F5-4586-A99B-2A44423C244C}"/>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Lines="4" dropStyle="combo" dx="22" fmlaLink="$AE$1" fmlaRange="$AF$1:$AF$4" sel="2" val="0"/>
</file>

<file path=xl/ctrlProps/ctrlProp2.xml><?xml version="1.0" encoding="utf-8"?>
<formControlPr xmlns="http://schemas.microsoft.com/office/spreadsheetml/2009/9/main" objectType="Drop" dropLines="3" dropStyle="combo" dx="22" fmlaLink="$AE$5" fmlaRange="$AF$5:$AF$7" sel="1" val="0"/>
</file>

<file path=xl/ctrlProps/ctrlProp3.xml><?xml version="1.0" encoding="utf-8"?>
<formControlPr xmlns="http://schemas.microsoft.com/office/spreadsheetml/2009/9/main" objectType="Drop" dropLines="2" dropStyle="combo" dx="22" fmlaLink="$AE$8" fmlaRange="$AF$8:$AF$9" sel="2" val="0"/>
</file>

<file path=xl/ctrlProps/ctrlProp4.xml><?xml version="1.0" encoding="utf-8"?>
<formControlPr xmlns="http://schemas.microsoft.com/office/spreadsheetml/2009/9/main" objectType="Drop" dropLines="4" dropStyle="combo" dx="22" fmlaLink="$AE$1" fmlaRange="$AF$1:$AF$4" sel="2" val="0"/>
</file>

<file path=xl/ctrlProps/ctrlProp5.xml><?xml version="1.0" encoding="utf-8"?>
<formControlPr xmlns="http://schemas.microsoft.com/office/spreadsheetml/2009/9/main" objectType="Drop" dropLines="3" dropStyle="combo" dx="22" fmlaLink="$AE$5" fmlaRange="$AF$5:$AF$7" sel="1" val="0"/>
</file>

<file path=xl/ctrlProps/ctrlProp6.xml><?xml version="1.0" encoding="utf-8"?>
<formControlPr xmlns="http://schemas.microsoft.com/office/spreadsheetml/2009/9/main" objectType="Drop" dropLines="2" dropStyle="combo" dx="22" fmlaLink="$AE$8" fmlaRange="$AF$8:$AF$9"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0</xdr:row>
          <xdr:rowOff>0</xdr:rowOff>
        </xdr:from>
        <xdr:to>
          <xdr:col>7</xdr:col>
          <xdr:colOff>552450</xdr:colOff>
          <xdr:row>1</xdr:row>
          <xdr:rowOff>219075</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xdr:row>
          <xdr:rowOff>0</xdr:rowOff>
        </xdr:from>
        <xdr:to>
          <xdr:col>7</xdr:col>
          <xdr:colOff>19050</xdr:colOff>
          <xdr:row>3</xdr:row>
          <xdr:rowOff>0</xdr:rowOff>
        </xdr:to>
        <xdr:sp macro="" textlink="">
          <xdr:nvSpPr>
            <xdr:cNvPr id="9218" name="Drop Down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xdr:row>
          <xdr:rowOff>219075</xdr:rowOff>
        </xdr:from>
        <xdr:to>
          <xdr:col>9</xdr:col>
          <xdr:colOff>19050</xdr:colOff>
          <xdr:row>4</xdr:row>
          <xdr:rowOff>200025</xdr:rowOff>
        </xdr:to>
        <xdr:sp macro="" textlink="">
          <xdr:nvSpPr>
            <xdr:cNvPr id="9219" name="Drop Down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0</xdr:row>
          <xdr:rowOff>0</xdr:rowOff>
        </xdr:from>
        <xdr:to>
          <xdr:col>7</xdr:col>
          <xdr:colOff>552450</xdr:colOff>
          <xdr:row>1</xdr:row>
          <xdr:rowOff>219075</xdr:rowOff>
        </xdr:to>
        <xdr:sp macro="" textlink="">
          <xdr:nvSpPr>
            <xdr:cNvPr id="10241" name="Drop Down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xdr:row>
          <xdr:rowOff>0</xdr:rowOff>
        </xdr:from>
        <xdr:to>
          <xdr:col>7</xdr:col>
          <xdr:colOff>19050</xdr:colOff>
          <xdr:row>3</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133350</xdr:colOff>
          <xdr:row>3</xdr:row>
          <xdr:rowOff>219075</xdr:rowOff>
        </xdr:from>
        <xdr:to>
          <xdr:col>9</xdr:col>
          <xdr:colOff>19050</xdr:colOff>
          <xdr:row>4</xdr:row>
          <xdr:rowOff>200025</xdr:rowOff>
        </xdr:to>
        <xdr:sp macro="" textlink="">
          <xdr:nvSpPr>
            <xdr:cNvPr id="10243" name="Drop Down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C538B-5402-4227-B86D-C41DD4E82141}">
  <dimension ref="A1:G26"/>
  <sheetViews>
    <sheetView zoomScaleNormal="100" workbookViewId="0">
      <selection activeCell="E28" sqref="E28"/>
    </sheetView>
  </sheetViews>
  <sheetFormatPr defaultRowHeight="12.75" x14ac:dyDescent="0.25"/>
  <cols>
    <col min="1" max="1" width="3.7109375" style="57" customWidth="1"/>
    <col min="2" max="2" width="2.42578125" style="57" customWidth="1"/>
    <col min="3" max="3" width="31.7109375" style="57" customWidth="1"/>
    <col min="4" max="5" width="36.7109375" style="57" customWidth="1"/>
    <col min="6" max="6" width="2.42578125" style="57" customWidth="1"/>
    <col min="7" max="16384" width="9.140625" style="57"/>
  </cols>
  <sheetData>
    <row r="1" spans="1:7" x14ac:dyDescent="0.25">
      <c r="A1" s="109"/>
      <c r="B1" s="109"/>
      <c r="C1" s="109"/>
      <c r="D1" s="109"/>
      <c r="E1" s="109"/>
      <c r="F1" s="109"/>
      <c r="G1" s="109"/>
    </row>
    <row r="2" spans="1:7" x14ac:dyDescent="0.25">
      <c r="A2" s="109"/>
      <c r="B2" s="109"/>
      <c r="C2" s="109"/>
      <c r="D2" s="109"/>
      <c r="E2" s="109"/>
      <c r="F2" s="109"/>
      <c r="G2" s="109"/>
    </row>
    <row r="3" spans="1:7" ht="20.100000000000001" customHeight="1" x14ac:dyDescent="0.25">
      <c r="A3" s="109"/>
      <c r="B3" s="109"/>
      <c r="C3" s="110" t="s">
        <v>91</v>
      </c>
      <c r="D3" s="131"/>
      <c r="E3" s="132"/>
      <c r="F3" s="109"/>
      <c r="G3" s="109"/>
    </row>
    <row r="4" spans="1:7" ht="20.100000000000001" customHeight="1" x14ac:dyDescent="0.25">
      <c r="A4" s="109"/>
      <c r="B4" s="109"/>
      <c r="C4" s="110" t="s">
        <v>92</v>
      </c>
      <c r="D4" s="137" t="s">
        <v>93</v>
      </c>
      <c r="E4" s="138"/>
      <c r="F4" s="109"/>
      <c r="G4" s="109"/>
    </row>
    <row r="5" spans="1:7" ht="20.100000000000001" customHeight="1" x14ac:dyDescent="0.25">
      <c r="A5" s="109"/>
      <c r="B5" s="109"/>
      <c r="C5" s="110" t="s">
        <v>94</v>
      </c>
      <c r="D5" s="137" t="s">
        <v>127</v>
      </c>
      <c r="E5" s="138"/>
      <c r="F5" s="109"/>
      <c r="G5" s="109"/>
    </row>
    <row r="6" spans="1:7" ht="20.100000000000001" customHeight="1" x14ac:dyDescent="0.25">
      <c r="A6" s="109"/>
      <c r="B6" s="109"/>
      <c r="C6" s="110" t="s">
        <v>95</v>
      </c>
      <c r="D6" s="137"/>
      <c r="E6" s="138"/>
      <c r="F6" s="109"/>
      <c r="G6" s="109"/>
    </row>
    <row r="7" spans="1:7" ht="20.100000000000001" customHeight="1" x14ac:dyDescent="0.25">
      <c r="A7" s="109"/>
      <c r="B7" s="109"/>
      <c r="C7" s="110" t="s">
        <v>96</v>
      </c>
      <c r="D7" s="137"/>
      <c r="E7" s="138"/>
      <c r="F7" s="109"/>
      <c r="G7" s="109"/>
    </row>
    <row r="8" spans="1:7" ht="20.100000000000001" customHeight="1" x14ac:dyDescent="0.25">
      <c r="A8" s="109"/>
      <c r="B8" s="109"/>
      <c r="C8" s="110" t="s">
        <v>97</v>
      </c>
      <c r="D8" s="131"/>
      <c r="E8" s="132"/>
      <c r="F8" s="109"/>
      <c r="G8" s="109"/>
    </row>
    <row r="9" spans="1:7" ht="20.100000000000001" customHeight="1" x14ac:dyDescent="0.25">
      <c r="A9" s="109"/>
      <c r="B9" s="109"/>
      <c r="C9" s="110" t="s">
        <v>98</v>
      </c>
      <c r="D9" s="131"/>
      <c r="E9" s="132"/>
      <c r="F9" s="109"/>
      <c r="G9" s="109"/>
    </row>
    <row r="10" spans="1:7" ht="23.25" customHeight="1" x14ac:dyDescent="0.2">
      <c r="A10" s="109"/>
      <c r="B10" s="109"/>
      <c r="C10" s="111"/>
      <c r="D10" s="111"/>
      <c r="E10" s="111"/>
      <c r="F10" s="109"/>
      <c r="G10" s="109"/>
    </row>
    <row r="11" spans="1:7" ht="10.5" customHeight="1" x14ac:dyDescent="0.25">
      <c r="A11" s="109"/>
      <c r="B11" s="112"/>
      <c r="C11" s="113"/>
      <c r="D11" s="113"/>
      <c r="E11" s="113"/>
      <c r="F11" s="114"/>
      <c r="G11" s="109"/>
    </row>
    <row r="12" spans="1:7" ht="46.5" customHeight="1" x14ac:dyDescent="0.25">
      <c r="A12" s="109"/>
      <c r="B12" s="115"/>
      <c r="C12" s="116" t="s">
        <v>99</v>
      </c>
      <c r="D12" s="133" t="s">
        <v>100</v>
      </c>
      <c r="E12" s="134"/>
      <c r="F12" s="117"/>
      <c r="G12" s="109"/>
    </row>
    <row r="13" spans="1:7" ht="43.5" customHeight="1" x14ac:dyDescent="0.25">
      <c r="A13" s="109"/>
      <c r="B13" s="115"/>
      <c r="C13" s="118" t="s">
        <v>101</v>
      </c>
      <c r="D13" s="119" t="s">
        <v>102</v>
      </c>
      <c r="E13" s="116" t="s">
        <v>103</v>
      </c>
      <c r="F13" s="117"/>
      <c r="G13" s="109"/>
    </row>
    <row r="14" spans="1:7" ht="20.100000000000001" customHeight="1" x14ac:dyDescent="0.25">
      <c r="A14" s="109"/>
      <c r="B14" s="115"/>
      <c r="C14" s="119">
        <v>400</v>
      </c>
      <c r="D14" s="76" t="e">
        <f>'zonder folie'!AM17</f>
        <v>#DIV/0!</v>
      </c>
      <c r="E14" s="77" t="e">
        <f>'met folie '!AM17</f>
        <v>#DIV/0!</v>
      </c>
      <c r="F14" s="117"/>
      <c r="G14" s="109"/>
    </row>
    <row r="15" spans="1:7" ht="20.100000000000001" customHeight="1" x14ac:dyDescent="0.25">
      <c r="A15" s="109"/>
      <c r="B15" s="115"/>
      <c r="C15" s="119">
        <v>500</v>
      </c>
      <c r="D15" s="76" t="e">
        <f>'zonder folie'!AM18</f>
        <v>#DIV/0!</v>
      </c>
      <c r="E15" s="77" t="e">
        <f>'met folie '!AM18</f>
        <v>#DIV/0!</v>
      </c>
      <c r="F15" s="117"/>
      <c r="G15" s="109"/>
    </row>
    <row r="16" spans="1:7" ht="20.100000000000001" customHeight="1" x14ac:dyDescent="0.25">
      <c r="A16" s="109"/>
      <c r="B16" s="115"/>
      <c r="C16" s="119">
        <v>600</v>
      </c>
      <c r="D16" s="76" t="e">
        <f>'zonder folie'!AM19</f>
        <v>#DIV/0!</v>
      </c>
      <c r="E16" s="77" t="e">
        <f>'met folie '!AM19</f>
        <v>#DIV/0!</v>
      </c>
      <c r="F16" s="117"/>
      <c r="G16" s="109"/>
    </row>
    <row r="17" spans="1:7" ht="20.100000000000001" customHeight="1" x14ac:dyDescent="0.25">
      <c r="A17" s="109"/>
      <c r="B17" s="115"/>
      <c r="C17" s="119">
        <v>700</v>
      </c>
      <c r="D17" s="76" t="e">
        <f>'zonder folie'!AM20</f>
        <v>#DIV/0!</v>
      </c>
      <c r="E17" s="77" t="e">
        <f>'met folie '!AM20</f>
        <v>#DIV/0!</v>
      </c>
      <c r="F17" s="117"/>
      <c r="G17" s="109"/>
    </row>
    <row r="18" spans="1:7" ht="20.100000000000001" customHeight="1" x14ac:dyDescent="0.25">
      <c r="A18" s="109"/>
      <c r="B18" s="115"/>
      <c r="C18" s="119">
        <v>800</v>
      </c>
      <c r="D18" s="76" t="e">
        <f>'zonder folie'!AM21</f>
        <v>#DIV/0!</v>
      </c>
      <c r="E18" s="77" t="e">
        <f>'met folie '!AM21</f>
        <v>#DIV/0!</v>
      </c>
      <c r="F18" s="117"/>
      <c r="G18" s="109"/>
    </row>
    <row r="19" spans="1:7" ht="20.100000000000001" customHeight="1" x14ac:dyDescent="0.25">
      <c r="A19" s="109"/>
      <c r="B19" s="115"/>
      <c r="C19" s="119">
        <v>900</v>
      </c>
      <c r="D19" s="76" t="e">
        <f>'zonder folie'!AM22</f>
        <v>#DIV/0!</v>
      </c>
      <c r="E19" s="77" t="e">
        <f>'met folie '!AM22</f>
        <v>#DIV/0!</v>
      </c>
      <c r="F19" s="117"/>
      <c r="G19" s="109"/>
    </row>
    <row r="20" spans="1:7" x14ac:dyDescent="0.25">
      <c r="A20" s="109"/>
      <c r="B20" s="115"/>
      <c r="C20" s="109"/>
      <c r="D20" s="109"/>
      <c r="E20" s="78"/>
      <c r="F20" s="117"/>
      <c r="G20" s="109"/>
    </row>
    <row r="21" spans="1:7" ht="18.75" customHeight="1" x14ac:dyDescent="0.25">
      <c r="A21" s="109"/>
      <c r="B21" s="115"/>
      <c r="C21" s="120" t="s">
        <v>104</v>
      </c>
      <c r="D21" s="109"/>
      <c r="E21" s="109"/>
      <c r="F21" s="117"/>
      <c r="G21" s="109"/>
    </row>
    <row r="22" spans="1:7" ht="36" customHeight="1" x14ac:dyDescent="0.25">
      <c r="A22" s="109"/>
      <c r="B22" s="121"/>
      <c r="C22" s="135" t="s">
        <v>105</v>
      </c>
      <c r="D22" s="136"/>
      <c r="E22" s="136"/>
      <c r="F22" s="117"/>
      <c r="G22" s="109"/>
    </row>
    <row r="23" spans="1:7" ht="33.75" customHeight="1" x14ac:dyDescent="0.25">
      <c r="A23" s="109"/>
      <c r="B23" s="122">
        <v>1</v>
      </c>
      <c r="C23" s="135" t="s">
        <v>129</v>
      </c>
      <c r="D23" s="136"/>
      <c r="E23" s="136"/>
      <c r="F23" s="117"/>
      <c r="G23" s="109"/>
    </row>
    <row r="24" spans="1:7" x14ac:dyDescent="0.25">
      <c r="A24" s="109"/>
      <c r="B24" s="123"/>
      <c r="C24" s="124"/>
      <c r="D24" s="124"/>
      <c r="E24" s="124"/>
      <c r="F24" s="125"/>
      <c r="G24" s="109"/>
    </row>
    <row r="25" spans="1:7" x14ac:dyDescent="0.25">
      <c r="A25" s="109"/>
      <c r="B25" s="109"/>
      <c r="C25" s="109"/>
      <c r="D25" s="109"/>
      <c r="E25" s="109"/>
      <c r="F25" s="109"/>
      <c r="G25" s="109"/>
    </row>
    <row r="26" spans="1:7" x14ac:dyDescent="0.25">
      <c r="A26" s="109"/>
      <c r="B26" s="109"/>
      <c r="C26" s="109"/>
      <c r="D26" s="109"/>
      <c r="E26" s="109"/>
      <c r="F26" s="109"/>
      <c r="G26" s="109"/>
    </row>
  </sheetData>
  <mergeCells count="10">
    <mergeCell ref="D9:E9"/>
    <mergeCell ref="D12:E12"/>
    <mergeCell ref="C22:E22"/>
    <mergeCell ref="C23:E23"/>
    <mergeCell ref="D3:E3"/>
    <mergeCell ref="D4:E4"/>
    <mergeCell ref="D5:E5"/>
    <mergeCell ref="D6:E6"/>
    <mergeCell ref="D7:E7"/>
    <mergeCell ref="D8:E8"/>
  </mergeCells>
  <pageMargins left="0.7" right="0.7" top="0.75" bottom="0.75" header="0.3" footer="0.3"/>
  <pageSetup paperSize="9" scale="7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803FF-E847-4964-9361-0B613F308090}">
  <dimension ref="A1:G21"/>
  <sheetViews>
    <sheetView tabSelected="1" workbookViewId="0">
      <selection activeCell="F19" sqref="F19"/>
    </sheetView>
  </sheetViews>
  <sheetFormatPr defaultRowHeight="15" x14ac:dyDescent="0.25"/>
  <cols>
    <col min="1" max="1" width="17.42578125" customWidth="1"/>
    <col min="2" max="2" width="14.28515625" customWidth="1"/>
    <col min="3" max="3" width="17.7109375" customWidth="1"/>
    <col min="5" max="5" width="13.28515625" bestFit="1" customWidth="1"/>
  </cols>
  <sheetData>
    <row r="1" spans="1:6" ht="15.75" thickBot="1" x14ac:dyDescent="0.3">
      <c r="A1" t="s">
        <v>0</v>
      </c>
    </row>
    <row r="2" spans="1:6" x14ac:dyDescent="0.25">
      <c r="A2" s="99" t="s">
        <v>0</v>
      </c>
      <c r="B2" s="100" t="s">
        <v>3</v>
      </c>
      <c r="C2" s="101"/>
      <c r="D2" s="101"/>
      <c r="E2" s="102"/>
    </row>
    <row r="3" spans="1:6" x14ac:dyDescent="0.25">
      <c r="A3" s="103" t="s">
        <v>4</v>
      </c>
      <c r="B3" s="83"/>
      <c r="C3" s="82"/>
      <c r="D3" s="82"/>
      <c r="E3" s="104"/>
    </row>
    <row r="4" spans="1:6" x14ac:dyDescent="0.25">
      <c r="A4" s="103" t="s">
        <v>5</v>
      </c>
      <c r="B4" s="83"/>
      <c r="C4" s="82"/>
      <c r="D4" s="82"/>
      <c r="E4" s="104"/>
    </row>
    <row r="5" spans="1:6" ht="15.75" thickBot="1" x14ac:dyDescent="0.3">
      <c r="A5" s="105" t="s">
        <v>6</v>
      </c>
      <c r="B5" s="106"/>
      <c r="C5" s="107"/>
      <c r="D5" s="107"/>
      <c r="E5" s="108"/>
    </row>
    <row r="7" spans="1:6" ht="16.5" thickBot="1" x14ac:dyDescent="0.3">
      <c r="A7" s="2" t="s">
        <v>130</v>
      </c>
      <c r="B7" s="1"/>
      <c r="C7" s="1"/>
    </row>
    <row r="8" spans="1:6" x14ac:dyDescent="0.25">
      <c r="A8" s="87" t="s">
        <v>126</v>
      </c>
      <c r="B8" s="88"/>
      <c r="C8" s="89"/>
    </row>
    <row r="9" spans="1:6" ht="30" customHeight="1" x14ac:dyDescent="0.25">
      <c r="A9" s="90" t="s">
        <v>1</v>
      </c>
      <c r="B9" s="80" t="s">
        <v>9</v>
      </c>
      <c r="C9" s="91" t="s">
        <v>2</v>
      </c>
    </row>
    <row r="10" spans="1:6" x14ac:dyDescent="0.25">
      <c r="A10" s="92"/>
      <c r="B10" s="79"/>
      <c r="C10" s="93"/>
    </row>
    <row r="11" spans="1:6" x14ac:dyDescent="0.25">
      <c r="A11" s="92"/>
      <c r="B11" s="79"/>
      <c r="C11" s="93"/>
    </row>
    <row r="12" spans="1:6" x14ac:dyDescent="0.25">
      <c r="A12" s="92"/>
      <c r="B12" s="79"/>
      <c r="C12" s="93"/>
    </row>
    <row r="13" spans="1:6" ht="15.75" thickBot="1" x14ac:dyDescent="0.3">
      <c r="A13" s="92"/>
      <c r="B13" s="79"/>
      <c r="C13" s="93"/>
    </row>
    <row r="14" spans="1:6" ht="15.75" thickTop="1" x14ac:dyDescent="0.25">
      <c r="A14" s="92"/>
      <c r="B14" s="79"/>
      <c r="C14" s="93"/>
      <c r="E14" s="5" t="s">
        <v>10</v>
      </c>
      <c r="F14" s="8" t="e">
        <f>#REF!</f>
        <v>#REF!</v>
      </c>
    </row>
    <row r="15" spans="1:6" x14ac:dyDescent="0.25">
      <c r="A15" s="92"/>
      <c r="B15" s="79"/>
      <c r="C15" s="93"/>
      <c r="E15" s="6" t="s">
        <v>11</v>
      </c>
      <c r="F15" s="9">
        <f>COUNT(#REF!)</f>
        <v>0</v>
      </c>
    </row>
    <row r="16" spans="1:6" x14ac:dyDescent="0.25">
      <c r="A16" s="92"/>
      <c r="B16" s="79"/>
      <c r="C16" s="93"/>
      <c r="E16" s="6" t="s">
        <v>12</v>
      </c>
      <c r="F16" s="9">
        <v>2.0699999999999998</v>
      </c>
    </row>
    <row r="17" spans="1:7" x14ac:dyDescent="0.25">
      <c r="A17" s="92"/>
      <c r="B17" s="79"/>
      <c r="C17" s="93"/>
      <c r="E17" s="6" t="s">
        <v>13</v>
      </c>
      <c r="F17" s="10" t="e">
        <f>STDEV(#REF!)</f>
        <v>#REF!</v>
      </c>
    </row>
    <row r="18" spans="1:7" ht="15.75" thickBot="1" x14ac:dyDescent="0.3">
      <c r="A18" s="92"/>
      <c r="B18" s="79"/>
      <c r="C18" s="93"/>
      <c r="E18" s="7" t="s">
        <v>14</v>
      </c>
      <c r="F18" s="3" t="e">
        <f>(F14)+(F16*F17)</f>
        <v>#REF!</v>
      </c>
      <c r="G18" t="s">
        <v>128</v>
      </c>
    </row>
    <row r="19" spans="1:7" ht="16.5" thickTop="1" thickBot="1" x14ac:dyDescent="0.3">
      <c r="A19" s="94"/>
      <c r="B19" s="81"/>
      <c r="C19" s="95"/>
      <c r="E19" s="4" t="s">
        <v>15</v>
      </c>
      <c r="F19" s="251"/>
    </row>
    <row r="20" spans="1:7" x14ac:dyDescent="0.25">
      <c r="A20" s="96"/>
      <c r="B20" s="84" t="s">
        <v>7</v>
      </c>
      <c r="C20" s="85">
        <f>SUM(C10:C19)/10</f>
        <v>0</v>
      </c>
    </row>
    <row r="21" spans="1:7" ht="15.75" thickBot="1" x14ac:dyDescent="0.3">
      <c r="A21" s="97"/>
      <c r="B21" s="98" t="s">
        <v>8</v>
      </c>
      <c r="C21" s="86" t="e">
        <f>STDEV(C10:C19)</f>
        <v>#DIV/0!</v>
      </c>
    </row>
  </sheetData>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AB557-9769-4723-8120-DE75157DE72A}">
  <dimension ref="A1:AS25"/>
  <sheetViews>
    <sheetView topLeftCell="C1" zoomScale="98" zoomScaleNormal="98" workbookViewId="0">
      <selection activeCell="AQ13" sqref="AQ13"/>
    </sheetView>
  </sheetViews>
  <sheetFormatPr defaultColWidth="8.7109375" defaultRowHeight="15" x14ac:dyDescent="0.25"/>
  <cols>
    <col min="1" max="1" width="4.5703125" style="19" customWidth="1"/>
    <col min="2" max="2" width="4.140625" style="19" customWidth="1"/>
    <col min="3" max="3" width="9.140625" style="19" customWidth="1"/>
    <col min="4" max="4" width="4.42578125" style="19" customWidth="1"/>
    <col min="5" max="5" width="7.85546875" style="19" customWidth="1"/>
    <col min="6" max="6" width="4.140625" style="19" customWidth="1"/>
    <col min="7" max="7" width="4.42578125" style="19" customWidth="1"/>
    <col min="8" max="8" width="8.28515625" style="19" bestFit="1" customWidth="1"/>
    <col min="9" max="9" width="8.7109375" style="19"/>
    <col min="10" max="10" width="4.140625" style="19" customWidth="1"/>
    <col min="11" max="11" width="8.42578125" style="19" customWidth="1"/>
    <col min="12" max="12" width="7.7109375" style="19" customWidth="1"/>
    <col min="13" max="14" width="3.85546875" style="19" customWidth="1"/>
    <col min="15" max="15" width="7.140625" style="19" customWidth="1"/>
    <col min="16" max="16" width="4.5703125" style="19" customWidth="1"/>
    <col min="17" max="17" width="8.140625" style="19" customWidth="1"/>
    <col min="18" max="18" width="8.7109375" style="19"/>
    <col min="19" max="21" width="7" style="19" customWidth="1"/>
    <col min="22" max="22" width="4.140625" style="19" customWidth="1"/>
    <col min="23" max="23" width="9.28515625" style="19" customWidth="1"/>
    <col min="24" max="24" width="8.28515625" style="19" customWidth="1"/>
    <col min="25" max="26" width="7.140625" style="19" customWidth="1"/>
    <col min="27" max="27" width="5.7109375" style="19" bestFit="1" customWidth="1"/>
    <col min="28" max="28" width="7.42578125" style="19" customWidth="1"/>
    <col min="29" max="29" width="6.42578125" style="19" bestFit="1" customWidth="1"/>
    <col min="30" max="30" width="7.5703125" style="19" customWidth="1"/>
    <col min="31" max="31" width="2" style="19" hidden="1" customWidth="1"/>
    <col min="32" max="32" width="31.5703125" style="19" hidden="1" customWidth="1"/>
    <col min="33" max="33" width="2.7109375" style="19" hidden="1" customWidth="1"/>
    <col min="34" max="34" width="5.5703125" style="19" hidden="1" customWidth="1"/>
    <col min="35" max="35" width="8.85546875" style="19" hidden="1" customWidth="1"/>
    <col min="36" max="36" width="4.7109375" style="19" hidden="1" customWidth="1"/>
    <col min="37" max="37" width="4.28515625" style="19" customWidth="1"/>
    <col min="38" max="38" width="8.7109375" style="19"/>
    <col min="39" max="39" width="10.7109375" style="19" customWidth="1"/>
    <col min="40" max="16384" width="8.7109375" style="19"/>
  </cols>
  <sheetData>
    <row r="1" spans="1:45" s="13" customFormat="1" ht="17.25" customHeight="1" x14ac:dyDescent="0.25">
      <c r="A1" s="205" t="s">
        <v>16</v>
      </c>
      <c r="B1" s="205"/>
      <c r="C1" s="205"/>
      <c r="D1" s="205"/>
      <c r="E1" s="205"/>
      <c r="F1" s="205"/>
      <c r="G1" s="205"/>
      <c r="H1" s="11"/>
      <c r="I1" s="217" t="s">
        <v>131</v>
      </c>
      <c r="J1" s="217"/>
      <c r="K1" s="217"/>
      <c r="L1" s="217"/>
      <c r="M1" s="217"/>
      <c r="N1" s="217"/>
      <c r="O1" s="217"/>
      <c r="P1" s="217"/>
      <c r="Q1" s="218" t="s">
        <v>132</v>
      </c>
      <c r="R1" s="218"/>
      <c r="S1" s="208"/>
      <c r="T1" s="208"/>
      <c r="U1" s="208"/>
      <c r="V1" s="208"/>
      <c r="W1" s="208"/>
      <c r="X1" s="208"/>
      <c r="Y1" s="208"/>
      <c r="Z1" s="208"/>
      <c r="AA1" s="208"/>
      <c r="AB1" s="208"/>
      <c r="AC1" s="126"/>
      <c r="AD1" s="126"/>
      <c r="AE1" s="12">
        <v>2</v>
      </c>
      <c r="AF1" s="12"/>
      <c r="AG1" s="13">
        <v>1</v>
      </c>
      <c r="AH1" s="14">
        <v>0.17</v>
      </c>
      <c r="AI1" s="14">
        <v>0</v>
      </c>
      <c r="AJ1" s="14">
        <v>0</v>
      </c>
      <c r="AL1" s="75" t="s">
        <v>116</v>
      </c>
    </row>
    <row r="2" spans="1:45" s="13" customFormat="1" ht="47.25" customHeight="1" x14ac:dyDescent="0.25">
      <c r="A2" s="15" t="s">
        <v>17</v>
      </c>
      <c r="B2" s="11"/>
      <c r="C2" s="11"/>
      <c r="D2" s="11"/>
      <c r="E2" s="11"/>
      <c r="F2" s="209">
        <f>AS15</f>
        <v>0</v>
      </c>
      <c r="G2" s="210"/>
      <c r="H2" s="11"/>
      <c r="I2" s="217"/>
      <c r="J2" s="217"/>
      <c r="K2" s="217"/>
      <c r="L2" s="217"/>
      <c r="M2" s="217"/>
      <c r="N2" s="217"/>
      <c r="O2" s="217"/>
      <c r="P2" s="217"/>
      <c r="Q2" s="218"/>
      <c r="R2" s="218"/>
      <c r="S2" s="208"/>
      <c r="T2" s="208"/>
      <c r="U2" s="208"/>
      <c r="V2" s="208"/>
      <c r="W2" s="208"/>
      <c r="X2" s="208"/>
      <c r="Y2" s="208"/>
      <c r="Z2" s="208"/>
      <c r="AA2" s="208"/>
      <c r="AB2" s="208"/>
      <c r="AC2" s="126"/>
      <c r="AD2" s="126"/>
      <c r="AF2" s="12" t="s">
        <v>106</v>
      </c>
      <c r="AG2" s="13">
        <f>+AG1+1</f>
        <v>2</v>
      </c>
      <c r="AH2" s="14">
        <v>0.17</v>
      </c>
      <c r="AI2" s="14">
        <v>0</v>
      </c>
      <c r="AJ2" s="14">
        <v>0</v>
      </c>
      <c r="AL2" s="58" t="s">
        <v>107</v>
      </c>
      <c r="AM2" s="59"/>
      <c r="AN2" s="60"/>
      <c r="AO2" s="61" t="s">
        <v>114</v>
      </c>
      <c r="AP2" s="61" t="s">
        <v>115</v>
      </c>
    </row>
    <row r="3" spans="1:45" s="13" customFormat="1" ht="17.45" customHeight="1" x14ac:dyDescent="0.25">
      <c r="A3" s="205" t="s">
        <v>18</v>
      </c>
      <c r="B3" s="205"/>
      <c r="C3" s="205"/>
      <c r="D3" s="205"/>
      <c r="E3" s="205"/>
      <c r="F3" s="205"/>
      <c r="G3" s="205"/>
      <c r="H3" s="207"/>
      <c r="I3" s="207"/>
      <c r="J3" s="207"/>
      <c r="K3" s="207"/>
      <c r="L3" s="16">
        <v>0</v>
      </c>
      <c r="M3" s="211" t="str">
        <f>+IF(AE5=1,IF(ISBLANK(L3),"","geen waarde invullen"),IF(AND(AE5&gt;1,L3=0),"aantal bevestigers invullen","stuks/m²"))</f>
        <v>geen waarde invullen</v>
      </c>
      <c r="N3" s="211"/>
      <c r="O3" s="211"/>
      <c r="P3" s="211"/>
      <c r="Q3" s="211"/>
      <c r="R3" s="211"/>
      <c r="S3" s="212"/>
      <c r="T3" s="212"/>
      <c r="U3" s="212"/>
      <c r="V3" s="212"/>
      <c r="W3" s="212"/>
      <c r="X3" s="212"/>
      <c r="Y3" s="212"/>
      <c r="Z3" s="212"/>
      <c r="AA3" s="212"/>
      <c r="AB3" s="212"/>
      <c r="AC3" s="127"/>
      <c r="AD3" s="127"/>
      <c r="AF3" s="12"/>
      <c r="AG3" s="13">
        <f>+AG2+1</f>
        <v>3</v>
      </c>
      <c r="AH3" s="14">
        <v>0.13</v>
      </c>
      <c r="AI3" s="14">
        <v>0.04</v>
      </c>
      <c r="AJ3" s="14">
        <v>0.36</v>
      </c>
      <c r="AL3" s="62" t="s">
        <v>108</v>
      </c>
      <c r="AM3" s="62" t="s">
        <v>109</v>
      </c>
      <c r="AN3" s="73"/>
      <c r="AO3" s="63"/>
      <c r="AP3" s="63"/>
    </row>
    <row r="4" spans="1:45" s="13" customFormat="1" ht="17.45" customHeight="1" x14ac:dyDescent="0.25">
      <c r="A4" s="206"/>
      <c r="B4" s="206"/>
      <c r="C4" s="206"/>
      <c r="D4" s="206"/>
      <c r="E4" s="206"/>
      <c r="F4" s="206"/>
      <c r="G4" s="206"/>
      <c r="H4" s="207" t="str">
        <f>+IF(AG5&gt;1,"diameter bevestiger","")</f>
        <v/>
      </c>
      <c r="I4" s="207"/>
      <c r="J4" s="207"/>
      <c r="K4" s="207"/>
      <c r="L4" s="16">
        <v>0</v>
      </c>
      <c r="M4" s="211" t="str">
        <f>+IF(AE5=1,IF(ISBLANK(L4),"","geen waarde invullen"),IF(AND(AE5&gt;1,L4=0),"diameter bevestigers invullen","mm"))</f>
        <v>geen waarde invullen</v>
      </c>
      <c r="N4" s="211"/>
      <c r="O4" s="211"/>
      <c r="P4" s="211"/>
      <c r="Q4" s="211"/>
      <c r="R4" s="211"/>
      <c r="S4" s="212"/>
      <c r="T4" s="212"/>
      <c r="U4" s="212"/>
      <c r="V4" s="212"/>
      <c r="W4" s="212"/>
      <c r="X4" s="212"/>
      <c r="Y4" s="212"/>
      <c r="Z4" s="212"/>
      <c r="AA4" s="212"/>
      <c r="AB4" s="212"/>
      <c r="AC4" s="127"/>
      <c r="AD4" s="127"/>
      <c r="AF4" s="12"/>
      <c r="AG4" s="13">
        <f>+AG3+1</f>
        <v>4</v>
      </c>
      <c r="AH4" s="14">
        <v>0.1</v>
      </c>
      <c r="AI4" s="14">
        <v>0.04</v>
      </c>
      <c r="AJ4" s="14">
        <v>0.22</v>
      </c>
      <c r="AM4" s="74" t="s">
        <v>113</v>
      </c>
      <c r="AN4" s="63"/>
      <c r="AO4" s="64">
        <v>1</v>
      </c>
      <c r="AP4" s="64">
        <v>1</v>
      </c>
      <c r="AQ4" s="13" t="s">
        <v>117</v>
      </c>
    </row>
    <row r="5" spans="1:45" s="13" customFormat="1" ht="17.45" customHeight="1" thickBot="1" x14ac:dyDescent="0.3">
      <c r="A5" s="214" t="s">
        <v>19</v>
      </c>
      <c r="B5" s="214"/>
      <c r="C5" s="214"/>
      <c r="D5" s="214"/>
      <c r="E5" s="214"/>
      <c r="F5" s="214"/>
      <c r="G5" s="214"/>
      <c r="H5" s="214"/>
      <c r="I5" s="214"/>
      <c r="J5" s="215" t="str">
        <f>+IF(AE8=1,"hout %","")</f>
        <v/>
      </c>
      <c r="K5" s="215"/>
      <c r="L5" s="17">
        <v>0</v>
      </c>
      <c r="M5" s="216" t="str">
        <f>+IF(AE8=2,IF(ISBLANK(L5),"","geen waarde invullen"),IF(AND(AE8=1,ISNUMBER(L5),L5&gt;0),"","percentage invullen"))</f>
        <v>geen waarde invullen</v>
      </c>
      <c r="N5" s="216"/>
      <c r="O5" s="216"/>
      <c r="P5" s="216"/>
      <c r="Q5" s="216"/>
      <c r="R5" s="216"/>
      <c r="S5" s="213"/>
      <c r="T5" s="213"/>
      <c r="U5" s="213"/>
      <c r="V5" s="213"/>
      <c r="W5" s="213"/>
      <c r="X5" s="213"/>
      <c r="Y5" s="213"/>
      <c r="Z5" s="213"/>
      <c r="AA5" s="213"/>
      <c r="AB5" s="213"/>
      <c r="AC5" s="219"/>
      <c r="AD5" s="219"/>
      <c r="AE5" s="18">
        <v>1</v>
      </c>
      <c r="AF5" s="18" t="s">
        <v>20</v>
      </c>
      <c r="AG5" s="19">
        <v>1</v>
      </c>
      <c r="AH5" s="20" t="s">
        <v>21</v>
      </c>
      <c r="AI5" s="21" t="s">
        <v>22</v>
      </c>
      <c r="AM5" s="74" t="s">
        <v>110</v>
      </c>
      <c r="AN5" s="65"/>
      <c r="AO5" s="63">
        <f>AN3*AO4*AP4</f>
        <v>0</v>
      </c>
      <c r="AP5" s="63"/>
    </row>
    <row r="6" spans="1:45" ht="13.5" customHeight="1" x14ac:dyDescent="0.25">
      <c r="A6" s="22" t="s">
        <v>23</v>
      </c>
      <c r="B6" s="196" t="s">
        <v>24</v>
      </c>
      <c r="C6" s="198"/>
      <c r="D6" s="196" t="s">
        <v>25</v>
      </c>
      <c r="E6" s="198"/>
      <c r="F6" s="196" t="s">
        <v>26</v>
      </c>
      <c r="G6" s="197"/>
      <c r="H6" s="198"/>
      <c r="I6" s="23" t="s">
        <v>27</v>
      </c>
      <c r="J6" s="196" t="s">
        <v>28</v>
      </c>
      <c r="K6" s="198"/>
      <c r="L6" s="24" t="s">
        <v>29</v>
      </c>
      <c r="M6" s="196" t="s">
        <v>30</v>
      </c>
      <c r="N6" s="197"/>
      <c r="O6" s="196" t="s">
        <v>31</v>
      </c>
      <c r="P6" s="197"/>
      <c r="Q6" s="24" t="s">
        <v>32</v>
      </c>
      <c r="R6" s="23" t="s">
        <v>33</v>
      </c>
      <c r="S6" s="24" t="s">
        <v>34</v>
      </c>
      <c r="T6" s="23" t="s">
        <v>35</v>
      </c>
      <c r="U6" s="23" t="s">
        <v>36</v>
      </c>
      <c r="V6" s="196" t="s">
        <v>37</v>
      </c>
      <c r="W6" s="197"/>
      <c r="X6" s="198"/>
      <c r="Y6" s="23" t="s">
        <v>38</v>
      </c>
      <c r="Z6" s="25" t="s">
        <v>39</v>
      </c>
      <c r="AA6" s="221" t="s">
        <v>40</v>
      </c>
      <c r="AB6" s="222"/>
      <c r="AC6" s="223"/>
      <c r="AD6" s="24" t="s">
        <v>40</v>
      </c>
      <c r="AF6" s="18" t="s">
        <v>41</v>
      </c>
      <c r="AG6" s="19">
        <f>+AG5+1</f>
        <v>2</v>
      </c>
      <c r="AH6" s="19">
        <v>50</v>
      </c>
      <c r="AI6" s="19" t="s">
        <v>42</v>
      </c>
      <c r="AL6" s="59"/>
      <c r="AM6" s="66" t="s">
        <v>111</v>
      </c>
      <c r="AN6" s="67"/>
      <c r="AO6" s="67">
        <f t="shared" ref="AO6" si="0">AO5</f>
        <v>0</v>
      </c>
      <c r="AP6" s="67"/>
    </row>
    <row r="7" spans="1:45" ht="13.5" customHeight="1" x14ac:dyDescent="0.25">
      <c r="A7" s="26"/>
      <c r="B7" s="199" t="s">
        <v>43</v>
      </c>
      <c r="C7" s="200"/>
      <c r="D7" s="27"/>
      <c r="E7" s="28"/>
      <c r="F7" s="199" t="s">
        <v>44</v>
      </c>
      <c r="G7" s="201"/>
      <c r="H7" s="200"/>
      <c r="I7" s="27" t="s">
        <v>45</v>
      </c>
      <c r="J7" s="199" t="s">
        <v>44</v>
      </c>
      <c r="K7" s="200"/>
      <c r="L7" s="29" t="s">
        <v>45</v>
      </c>
      <c r="M7" s="199" t="s">
        <v>46</v>
      </c>
      <c r="N7" s="201"/>
      <c r="O7" s="199" t="s">
        <v>47</v>
      </c>
      <c r="P7" s="201"/>
      <c r="Q7" s="29" t="s">
        <v>48</v>
      </c>
      <c r="R7" s="27" t="s">
        <v>49</v>
      </c>
      <c r="S7" s="29" t="s">
        <v>45</v>
      </c>
      <c r="T7" s="27" t="s">
        <v>50</v>
      </c>
      <c r="U7" s="27">
        <v>8.1300000000000008</v>
      </c>
      <c r="V7" s="199" t="s">
        <v>51</v>
      </c>
      <c r="W7" s="201"/>
      <c r="X7" s="200"/>
      <c r="Y7" s="27" t="s">
        <v>52</v>
      </c>
      <c r="Z7" s="30" t="s">
        <v>53</v>
      </c>
      <c r="AA7" s="224" t="s">
        <v>54</v>
      </c>
      <c r="AB7" s="225"/>
      <c r="AC7" s="226"/>
      <c r="AD7" s="29"/>
      <c r="AF7" s="18" t="s">
        <v>55</v>
      </c>
      <c r="AG7" s="19">
        <f>+AG6+1</f>
        <v>3</v>
      </c>
      <c r="AH7" s="19">
        <v>17</v>
      </c>
      <c r="AI7" s="19" t="s">
        <v>42</v>
      </c>
    </row>
    <row r="8" spans="1:45" ht="13.5" customHeight="1" x14ac:dyDescent="0.25">
      <c r="A8" s="202" t="s">
        <v>56</v>
      </c>
      <c r="B8" s="162" t="s">
        <v>57</v>
      </c>
      <c r="C8" s="183"/>
      <c r="D8" s="162" t="s">
        <v>57</v>
      </c>
      <c r="E8" s="183"/>
      <c r="F8" s="181" t="s">
        <v>58</v>
      </c>
      <c r="G8" s="182"/>
      <c r="H8" s="204"/>
      <c r="I8" s="162" t="s">
        <v>59</v>
      </c>
      <c r="J8" s="162" t="s">
        <v>60</v>
      </c>
      <c r="K8" s="183"/>
      <c r="L8" s="179" t="s">
        <v>59</v>
      </c>
      <c r="M8" s="188" t="s">
        <v>61</v>
      </c>
      <c r="N8" s="189" t="s">
        <v>62</v>
      </c>
      <c r="O8" s="162" t="s">
        <v>63</v>
      </c>
      <c r="P8" s="190"/>
      <c r="Q8" s="192" t="s">
        <v>64</v>
      </c>
      <c r="R8" s="194" t="s">
        <v>65</v>
      </c>
      <c r="S8" s="177" t="s">
        <v>66</v>
      </c>
      <c r="T8" s="162" t="s">
        <v>67</v>
      </c>
      <c r="U8" s="179" t="s">
        <v>68</v>
      </c>
      <c r="V8" s="181" t="s">
        <v>69</v>
      </c>
      <c r="W8" s="182"/>
      <c r="X8" s="185" t="s">
        <v>70</v>
      </c>
      <c r="Y8" s="162" t="s">
        <v>71</v>
      </c>
      <c r="Z8" s="162" t="s">
        <v>72</v>
      </c>
      <c r="AA8" s="181" t="s">
        <v>133</v>
      </c>
      <c r="AB8" s="227"/>
      <c r="AC8" s="228"/>
      <c r="AD8" s="229" t="s">
        <v>73</v>
      </c>
      <c r="AE8" s="18">
        <v>2</v>
      </c>
      <c r="AF8" s="18" t="s">
        <v>74</v>
      </c>
      <c r="AH8" s="31"/>
      <c r="AN8" s="68" t="s">
        <v>118</v>
      </c>
    </row>
    <row r="9" spans="1:45" ht="13.5" customHeight="1" x14ac:dyDescent="0.25">
      <c r="A9" s="202"/>
      <c r="B9" s="162"/>
      <c r="C9" s="183"/>
      <c r="D9" s="162"/>
      <c r="E9" s="183"/>
      <c r="F9" s="162"/>
      <c r="G9" s="183"/>
      <c r="H9" s="190"/>
      <c r="I9" s="162"/>
      <c r="J9" s="162"/>
      <c r="K9" s="183"/>
      <c r="L9" s="179"/>
      <c r="M9" s="188"/>
      <c r="N9" s="189"/>
      <c r="O9" s="162"/>
      <c r="P9" s="190"/>
      <c r="Q9" s="192"/>
      <c r="R9" s="194"/>
      <c r="S9" s="177"/>
      <c r="T9" s="162"/>
      <c r="U9" s="179"/>
      <c r="V9" s="162"/>
      <c r="W9" s="183"/>
      <c r="X9" s="186"/>
      <c r="Y9" s="162"/>
      <c r="Z9" s="162"/>
      <c r="AA9" s="230"/>
      <c r="AB9" s="231"/>
      <c r="AC9" s="232"/>
      <c r="AD9" s="233"/>
      <c r="AF9" s="18" t="s">
        <v>75</v>
      </c>
      <c r="AG9" s="31"/>
      <c r="AH9" s="31"/>
      <c r="AI9" s="31"/>
      <c r="AJ9" s="31"/>
      <c r="AK9" s="31"/>
      <c r="AL9" s="68"/>
      <c r="AN9" s="68" t="s">
        <v>119</v>
      </c>
    </row>
    <row r="10" spans="1:45" ht="13.5" customHeight="1" x14ac:dyDescent="0.25">
      <c r="A10" s="202"/>
      <c r="B10" s="162"/>
      <c r="C10" s="183"/>
      <c r="D10" s="162"/>
      <c r="E10" s="183"/>
      <c r="F10" s="162"/>
      <c r="G10" s="183"/>
      <c r="H10" s="190"/>
      <c r="I10" s="162"/>
      <c r="J10" s="162"/>
      <c r="K10" s="183"/>
      <c r="L10" s="179"/>
      <c r="M10" s="188"/>
      <c r="N10" s="189"/>
      <c r="O10" s="162"/>
      <c r="P10" s="190"/>
      <c r="Q10" s="192"/>
      <c r="R10" s="194"/>
      <c r="S10" s="177"/>
      <c r="T10" s="162"/>
      <c r="U10" s="179"/>
      <c r="V10" s="162"/>
      <c r="W10" s="183"/>
      <c r="X10" s="186"/>
      <c r="Y10" s="162"/>
      <c r="Z10" s="162"/>
      <c r="AA10" s="230"/>
      <c r="AB10" s="231"/>
      <c r="AC10" s="232"/>
      <c r="AD10" s="233"/>
      <c r="AJ10" s="31"/>
      <c r="AK10" s="31"/>
      <c r="AL10" s="68"/>
    </row>
    <row r="11" spans="1:45" ht="13.5" customHeight="1" x14ac:dyDescent="0.25">
      <c r="A11" s="202"/>
      <c r="B11" s="162"/>
      <c r="C11" s="183"/>
      <c r="D11" s="162"/>
      <c r="E11" s="183"/>
      <c r="F11" s="162"/>
      <c r="G11" s="183"/>
      <c r="H11" s="190"/>
      <c r="I11" s="162"/>
      <c r="J11" s="162"/>
      <c r="K11" s="183"/>
      <c r="L11" s="179"/>
      <c r="M11" s="188"/>
      <c r="N11" s="189"/>
      <c r="O11" s="162"/>
      <c r="P11" s="190"/>
      <c r="Q11" s="192"/>
      <c r="R11" s="194"/>
      <c r="S11" s="177"/>
      <c r="T11" s="162"/>
      <c r="U11" s="179"/>
      <c r="V11" s="162"/>
      <c r="W11" s="183"/>
      <c r="X11" s="186"/>
      <c r="Y11" s="162"/>
      <c r="Z11" s="162"/>
      <c r="AA11" s="230"/>
      <c r="AB11" s="231"/>
      <c r="AC11" s="232"/>
      <c r="AD11" s="233"/>
      <c r="AH11" s="31"/>
      <c r="AI11" s="31"/>
      <c r="AJ11" s="31"/>
      <c r="AK11" s="31"/>
      <c r="AO11" s="58" t="s">
        <v>107</v>
      </c>
      <c r="AP11" s="59"/>
      <c r="AQ11" s="60"/>
      <c r="AR11" s="61" t="s">
        <v>120</v>
      </c>
      <c r="AS11" s="61" t="s">
        <v>121</v>
      </c>
    </row>
    <row r="12" spans="1:45" ht="13.5" customHeight="1" x14ac:dyDescent="0.25">
      <c r="A12" s="202"/>
      <c r="B12" s="163"/>
      <c r="C12" s="184"/>
      <c r="D12" s="163"/>
      <c r="E12" s="184"/>
      <c r="F12" s="163"/>
      <c r="G12" s="184"/>
      <c r="H12" s="191"/>
      <c r="I12" s="163"/>
      <c r="J12" s="163"/>
      <c r="K12" s="184"/>
      <c r="L12" s="180"/>
      <c r="M12" s="164" t="str">
        <f>+CONCATENATE(G16*100,"% x")</f>
        <v>100% x</v>
      </c>
      <c r="N12" s="166" t="str">
        <f>+CONCATENATE(ROUND(K16*100,1),"% x")</f>
        <v>0% x</v>
      </c>
      <c r="O12" s="163"/>
      <c r="P12" s="191"/>
      <c r="Q12" s="192"/>
      <c r="R12" s="194"/>
      <c r="S12" s="177"/>
      <c r="T12" s="163"/>
      <c r="U12" s="180"/>
      <c r="V12" s="162"/>
      <c r="W12" s="183"/>
      <c r="X12" s="186"/>
      <c r="Y12" s="163"/>
      <c r="Z12" s="163"/>
      <c r="AA12" s="230"/>
      <c r="AB12" s="231"/>
      <c r="AC12" s="232"/>
      <c r="AD12" s="234"/>
      <c r="AF12" s="32"/>
      <c r="AH12" s="31"/>
      <c r="AI12" s="31"/>
      <c r="AJ12" s="31"/>
      <c r="AK12" s="31"/>
      <c r="AO12" s="62" t="s">
        <v>108</v>
      </c>
      <c r="AP12" s="62" t="s">
        <v>109</v>
      </c>
      <c r="AQ12" s="252">
        <f>'Lambda D'!F19</f>
        <v>0</v>
      </c>
      <c r="AR12" s="63"/>
      <c r="AS12" s="63"/>
    </row>
    <row r="13" spans="1:45" ht="13.5" customHeight="1" x14ac:dyDescent="0.25">
      <c r="A13" s="202"/>
      <c r="B13" s="33" t="s">
        <v>76</v>
      </c>
      <c r="C13" s="34">
        <f>+F2</f>
        <v>0</v>
      </c>
      <c r="D13" s="33" t="s">
        <v>77</v>
      </c>
      <c r="E13" s="34">
        <v>0.13</v>
      </c>
      <c r="F13" s="33" t="s">
        <v>78</v>
      </c>
      <c r="G13" s="35">
        <f>+VLOOKUP(AE1,AG1:AJ4,2)</f>
        <v>0.17</v>
      </c>
      <c r="H13" s="35" t="s">
        <v>79</v>
      </c>
      <c r="I13" s="151"/>
      <c r="J13" s="168"/>
      <c r="K13" s="169"/>
      <c r="L13" s="172"/>
      <c r="M13" s="164"/>
      <c r="N13" s="166"/>
      <c r="O13" s="175" t="s">
        <v>80</v>
      </c>
      <c r="P13" s="176"/>
      <c r="Q13" s="192"/>
      <c r="R13" s="194"/>
      <c r="S13" s="177"/>
      <c r="T13" s="151"/>
      <c r="U13" s="151"/>
      <c r="V13" s="163"/>
      <c r="W13" s="184"/>
      <c r="X13" s="187"/>
      <c r="Y13" s="151"/>
      <c r="Z13" s="151"/>
      <c r="AA13" s="129"/>
      <c r="AB13" s="235"/>
      <c r="AC13" s="236"/>
      <c r="AD13" s="237"/>
      <c r="AH13" s="31"/>
      <c r="AI13" s="31"/>
      <c r="AJ13" s="31"/>
      <c r="AK13" s="31"/>
      <c r="AO13" s="13"/>
      <c r="AP13" s="74" t="s">
        <v>122</v>
      </c>
      <c r="AQ13" s="63"/>
      <c r="AR13" s="64">
        <v>1.2</v>
      </c>
      <c r="AS13" s="64">
        <v>1.4</v>
      </c>
    </row>
    <row r="14" spans="1:45" ht="13.5" customHeight="1" x14ac:dyDescent="0.25">
      <c r="A14" s="202"/>
      <c r="B14" s="154" t="s">
        <v>81</v>
      </c>
      <c r="C14" s="155"/>
      <c r="D14" s="154" t="s">
        <v>42</v>
      </c>
      <c r="E14" s="155"/>
      <c r="F14" s="33" t="s">
        <v>82</v>
      </c>
      <c r="G14" s="35">
        <f>+VLOOKUP(AE1,AG1:AJ4,3)</f>
        <v>0</v>
      </c>
      <c r="H14" s="35" t="s">
        <v>79</v>
      </c>
      <c r="I14" s="152"/>
      <c r="J14" s="170"/>
      <c r="K14" s="171"/>
      <c r="L14" s="173"/>
      <c r="M14" s="165"/>
      <c r="N14" s="167"/>
      <c r="O14" s="33" t="str">
        <f>+CONCATENATE(G16*100,"% x")</f>
        <v>100% x</v>
      </c>
      <c r="P14" s="36" t="s">
        <v>83</v>
      </c>
      <c r="Q14" s="193"/>
      <c r="R14" s="195"/>
      <c r="S14" s="178"/>
      <c r="T14" s="152"/>
      <c r="U14" s="152"/>
      <c r="V14" s="37" t="s">
        <v>84</v>
      </c>
      <c r="W14" s="35" t="str">
        <f>+IF(AND(ISNUMBER(L3),L3&gt;0),L3,"n.v.t.")</f>
        <v>n.v.t.</v>
      </c>
      <c r="X14" s="38" t="str">
        <f>+IF(W14="n.v.t.","","stuks/m²")</f>
        <v/>
      </c>
      <c r="Y14" s="152"/>
      <c r="Z14" s="152"/>
      <c r="AA14" s="128"/>
      <c r="AB14" s="238"/>
      <c r="AC14" s="239"/>
      <c r="AD14" s="240"/>
      <c r="AO14" s="13"/>
      <c r="AP14" s="74" t="s">
        <v>110</v>
      </c>
      <c r="AQ14" s="65"/>
      <c r="AR14" s="63">
        <f>AQ12*AR13</f>
        <v>0</v>
      </c>
      <c r="AS14" s="63">
        <f>AQ12*AS13</f>
        <v>0</v>
      </c>
    </row>
    <row r="15" spans="1:45" ht="13.5" customHeight="1" x14ac:dyDescent="0.25">
      <c r="A15" s="202"/>
      <c r="B15" s="154"/>
      <c r="C15" s="155"/>
      <c r="D15" s="154"/>
      <c r="E15" s="155"/>
      <c r="F15" s="39"/>
      <c r="G15" s="35"/>
      <c r="H15" s="35"/>
      <c r="I15" s="152"/>
      <c r="J15" s="170"/>
      <c r="K15" s="171"/>
      <c r="L15" s="173"/>
      <c r="M15" s="158"/>
      <c r="N15" s="159"/>
      <c r="O15" s="33" t="str">
        <f>+CONCATENATE(ROUND(K16*100,1),"% x")</f>
        <v>0% x</v>
      </c>
      <c r="P15" s="36" t="s">
        <v>85</v>
      </c>
      <c r="Q15" s="151"/>
      <c r="R15" s="151"/>
      <c r="S15" s="151"/>
      <c r="T15" s="152"/>
      <c r="U15" s="152"/>
      <c r="V15" s="40" t="s">
        <v>86</v>
      </c>
      <c r="W15" s="41" t="str">
        <f>+VLOOKUP(AE5,AG5:AI7,2)</f>
        <v>n.v.t.</v>
      </c>
      <c r="X15" s="38" t="str">
        <f>+VLOOKUP(AE5,AG5:AI7,3)</f>
        <v/>
      </c>
      <c r="Y15" s="152"/>
      <c r="Z15" s="152"/>
      <c r="AA15" s="128"/>
      <c r="AB15" s="238"/>
      <c r="AC15" s="239"/>
      <c r="AD15" s="240"/>
      <c r="AF15" s="20" t="s">
        <v>22</v>
      </c>
      <c r="AL15" s="253"/>
      <c r="AM15" s="254" t="s">
        <v>123</v>
      </c>
      <c r="AO15" s="59"/>
      <c r="AP15" s="66" t="s">
        <v>111</v>
      </c>
      <c r="AQ15" s="67"/>
      <c r="AR15" s="67">
        <f t="shared" ref="AR15:AS15" si="1">AR14</f>
        <v>0</v>
      </c>
      <c r="AS15" s="67">
        <f t="shared" si="1"/>
        <v>0</v>
      </c>
    </row>
    <row r="16" spans="1:45" ht="13.5" customHeight="1" thickBot="1" x14ac:dyDescent="0.3">
      <c r="A16" s="203"/>
      <c r="B16" s="156"/>
      <c r="C16" s="157"/>
      <c r="D16" s="156"/>
      <c r="E16" s="157"/>
      <c r="F16" s="42" t="s">
        <v>87</v>
      </c>
      <c r="G16" s="149">
        <f>1-K16</f>
        <v>1</v>
      </c>
      <c r="H16" s="150"/>
      <c r="I16" s="153"/>
      <c r="J16" s="43" t="s">
        <v>88</v>
      </c>
      <c r="K16" s="44">
        <f>+IF(AE8=1,L5,0)</f>
        <v>0</v>
      </c>
      <c r="L16" s="174"/>
      <c r="M16" s="160"/>
      <c r="N16" s="161"/>
      <c r="O16" s="45"/>
      <c r="P16" s="46"/>
      <c r="Q16" s="153"/>
      <c r="R16" s="153"/>
      <c r="S16" s="153"/>
      <c r="T16" s="153"/>
      <c r="U16" s="153"/>
      <c r="V16" s="47" t="s">
        <v>89</v>
      </c>
      <c r="W16" s="48" t="str">
        <f>+IF(AND(ISNUMBER(L4),L4&gt;0),L4,"n.v.t.")</f>
        <v>n.v.t.</v>
      </c>
      <c r="X16" s="49" t="str">
        <f>+IF(W16="n.v.t.","","mm")</f>
        <v/>
      </c>
      <c r="Y16" s="153"/>
      <c r="Z16" s="153"/>
      <c r="AA16" s="241" t="s">
        <v>134</v>
      </c>
      <c r="AB16" s="242">
        <f>+VLOOKUP(AE1,AG1:AJ4,4)</f>
        <v>0</v>
      </c>
      <c r="AC16" s="243" t="s">
        <v>56</v>
      </c>
      <c r="AD16" s="244"/>
      <c r="AL16" s="255" t="s">
        <v>112</v>
      </c>
      <c r="AM16" s="256"/>
    </row>
    <row r="17" spans="1:39" ht="13.5" customHeight="1" x14ac:dyDescent="0.25">
      <c r="A17" s="19">
        <v>400</v>
      </c>
      <c r="B17" s="139" t="e">
        <f>+$A17*0.001/C$13</f>
        <v>#DIV/0!</v>
      </c>
      <c r="C17" s="140"/>
      <c r="D17" s="139">
        <f>+$A17*0.001/E$13</f>
        <v>3.0769230769230771</v>
      </c>
      <c r="E17" s="140"/>
      <c r="F17" s="139" t="e">
        <f>(B17+$G$13+$G$14+$G$15)</f>
        <v>#DIV/0!</v>
      </c>
      <c r="G17" s="140"/>
      <c r="H17" s="147" t="str">
        <f>+IF(M5="percentage invullen",CONCATENATE(J5," invullen; alle waarden in de kolommen hierna zijn NIET JUIST"),"")</f>
        <v/>
      </c>
      <c r="I17" s="50" t="e">
        <f>1/F17</f>
        <v>#DIV/0!</v>
      </c>
      <c r="J17" s="139">
        <f>(D17+$G$13+$G$14+$G$15)</f>
        <v>3.246923076923077</v>
      </c>
      <c r="K17" s="140"/>
      <c r="L17" s="50">
        <f>1/J17</f>
        <v>0.30798389007344229</v>
      </c>
      <c r="M17" s="139" t="e">
        <f>1/($G$16*I17+$K$16*L17)</f>
        <v>#DIV/0!</v>
      </c>
      <c r="N17" s="140"/>
      <c r="O17" s="139" t="e">
        <f>+A17*0.001/($G$16*$C$13+$K$16*$E$13)+$G$13+$G$14+$G$15</f>
        <v>#DIV/0!</v>
      </c>
      <c r="P17" s="140"/>
      <c r="Q17" s="51" t="e">
        <f>+IF(M17/(O17+$G$13+$G$14)&lt;1.05,0,1)</f>
        <v>#DIV/0!</v>
      </c>
      <c r="R17" s="50" t="e">
        <f t="shared" ref="R17:R22" si="2">+(($G$13+Q17*M17+O17+$G$14)/(1+1.05*Q17))-$G$13-$G$14</f>
        <v>#DIV/0!</v>
      </c>
      <c r="S17" s="50" t="e">
        <f>1/R17</f>
        <v>#DIV/0!</v>
      </c>
      <c r="T17" s="50">
        <v>0</v>
      </c>
      <c r="U17" s="50">
        <v>0</v>
      </c>
      <c r="V17" s="139">
        <f t="shared" ref="V17:V22" si="3">+IF(ISNUMBER($W$15),POWER(B17/R17,2)*((0.8*A17/A17)*($L$3*$W$15*PI()*POWER(($L$4/2)*0.001,2))/(A17*0.001)),0)</f>
        <v>0</v>
      </c>
      <c r="W17" s="140"/>
      <c r="X17" s="147" t="str">
        <f>+IF(AE5=1,"",CONCATENATE(IF(M3="stuks/m²","",CONCATENATE(M3,IF(M4="mm","; alle waarden in de kolommen hierna zijn NIET JUIST"," en "))),IF(M4="mm","",CONCATENATE(M4,"; alle waarden in de kolommen hierna zijn NIET JUIST"))))</f>
        <v/>
      </c>
      <c r="Y17" s="50">
        <f t="shared" ref="Y17:Y22" si="4">T17+U17+V17</f>
        <v>0</v>
      </c>
      <c r="Z17" s="50" t="e">
        <f t="shared" ref="Z17:Z22" si="5">S17/1+Y17</f>
        <v>#DIV/0!</v>
      </c>
      <c r="AA17" s="50"/>
      <c r="AB17" s="69" t="e">
        <f t="shared" ref="AB17:AB19" si="6">1/Z17-$G$13-$G$14+$AB$16</f>
        <v>#DIV/0!</v>
      </c>
      <c r="AC17" s="245"/>
      <c r="AD17" s="72" t="e">
        <f t="shared" ref="AD17:AD19" si="7">ROUND(AB17,1)</f>
        <v>#DIV/0!</v>
      </c>
      <c r="AE17" s="52"/>
      <c r="AL17" s="70">
        <v>400</v>
      </c>
      <c r="AM17" s="71" t="e">
        <f>AB17</f>
        <v>#DIV/0!</v>
      </c>
    </row>
    <row r="18" spans="1:39" ht="13.5" customHeight="1" x14ac:dyDescent="0.25">
      <c r="A18" s="53">
        <v>500</v>
      </c>
      <c r="B18" s="141" t="e">
        <f t="shared" ref="B18:B22" si="8">+$A18*0.001/C$13</f>
        <v>#DIV/0!</v>
      </c>
      <c r="C18" s="142"/>
      <c r="D18" s="141">
        <f>+$A18*0.001/E$13</f>
        <v>3.8461538461538458</v>
      </c>
      <c r="E18" s="142"/>
      <c r="F18" s="141" t="e">
        <f>(B18+$G$13+$G$14+$G$15)</f>
        <v>#DIV/0!</v>
      </c>
      <c r="G18" s="142"/>
      <c r="H18" s="148"/>
      <c r="I18" s="54" t="e">
        <f>1/F18</f>
        <v>#DIV/0!</v>
      </c>
      <c r="J18" s="141">
        <f t="shared" ref="J18:J22" si="9">(D18+$G$13+$G$14+$G$15)</f>
        <v>4.0161538461538457</v>
      </c>
      <c r="K18" s="142"/>
      <c r="L18" s="54">
        <f t="shared" ref="L18:L22" si="10">1/J18</f>
        <v>0.24899444550852329</v>
      </c>
      <c r="M18" s="141" t="e">
        <f t="shared" ref="M18:M22" si="11">1/($G$16*I18+$K$16*L18)</f>
        <v>#DIV/0!</v>
      </c>
      <c r="N18" s="142"/>
      <c r="O18" s="141" t="e">
        <f t="shared" ref="O18:O22" si="12">+A18*0.001/($G$16*$C$13+$K$16*$E$13)+$G$13+$G$14+$G$15</f>
        <v>#DIV/0!</v>
      </c>
      <c r="P18" s="142"/>
      <c r="Q18" s="55" t="e">
        <f t="shared" ref="Q18:Q22" si="13">+IF(M18/(O18+$G$13+$G$14)&lt;1.05,0,1)</f>
        <v>#DIV/0!</v>
      </c>
      <c r="R18" s="54" t="e">
        <f t="shared" si="2"/>
        <v>#DIV/0!</v>
      </c>
      <c r="S18" s="54" t="e">
        <f t="shared" ref="S18:S22" si="14">1/R18</f>
        <v>#DIV/0!</v>
      </c>
      <c r="T18" s="54">
        <v>0</v>
      </c>
      <c r="U18" s="54">
        <v>0</v>
      </c>
      <c r="V18" s="141">
        <f t="shared" si="3"/>
        <v>0</v>
      </c>
      <c r="W18" s="142"/>
      <c r="X18" s="148"/>
      <c r="Y18" s="54">
        <f t="shared" si="4"/>
        <v>0</v>
      </c>
      <c r="Z18" s="54" t="e">
        <f t="shared" si="5"/>
        <v>#DIV/0!</v>
      </c>
      <c r="AA18" s="50"/>
      <c r="AB18" s="69" t="e">
        <f t="shared" si="6"/>
        <v>#DIV/0!</v>
      </c>
      <c r="AC18" s="245"/>
      <c r="AD18" s="72" t="e">
        <f t="shared" si="7"/>
        <v>#DIV/0!</v>
      </c>
      <c r="AL18" s="70">
        <v>500</v>
      </c>
      <c r="AM18" s="71" t="e">
        <f t="shared" ref="AM18:AM22" si="15">AB18</f>
        <v>#DIV/0!</v>
      </c>
    </row>
    <row r="19" spans="1:39" ht="13.5" customHeight="1" x14ac:dyDescent="0.25">
      <c r="A19" s="19">
        <v>600</v>
      </c>
      <c r="B19" s="139" t="e">
        <f t="shared" si="8"/>
        <v>#DIV/0!</v>
      </c>
      <c r="C19" s="140"/>
      <c r="D19" s="139">
        <f t="shared" ref="D19:D22" si="16">+$A19*0.001/E$13</f>
        <v>4.615384615384615</v>
      </c>
      <c r="E19" s="140"/>
      <c r="F19" s="139" t="e">
        <f t="shared" ref="F19:F22" si="17">(B19+$G$13+$G$14+$G$15)</f>
        <v>#DIV/0!</v>
      </c>
      <c r="G19" s="140"/>
      <c r="H19" s="148"/>
      <c r="I19" s="50" t="e">
        <f t="shared" ref="I19:I22" si="18">1/F19</f>
        <v>#DIV/0!</v>
      </c>
      <c r="J19" s="139">
        <f t="shared" si="9"/>
        <v>4.7853846153846149</v>
      </c>
      <c r="K19" s="140"/>
      <c r="L19" s="50">
        <f t="shared" si="10"/>
        <v>0.20896961903230993</v>
      </c>
      <c r="M19" s="139" t="e">
        <f t="shared" si="11"/>
        <v>#DIV/0!</v>
      </c>
      <c r="N19" s="140"/>
      <c r="O19" s="139" t="e">
        <f t="shared" si="12"/>
        <v>#DIV/0!</v>
      </c>
      <c r="P19" s="140"/>
      <c r="Q19" s="51" t="e">
        <f t="shared" si="13"/>
        <v>#DIV/0!</v>
      </c>
      <c r="R19" s="50" t="e">
        <f t="shared" si="2"/>
        <v>#DIV/0!</v>
      </c>
      <c r="S19" s="50" t="e">
        <f t="shared" si="14"/>
        <v>#DIV/0!</v>
      </c>
      <c r="T19" s="50">
        <v>0</v>
      </c>
      <c r="U19" s="50">
        <v>0</v>
      </c>
      <c r="V19" s="139">
        <f t="shared" si="3"/>
        <v>0</v>
      </c>
      <c r="W19" s="140"/>
      <c r="X19" s="148"/>
      <c r="Y19" s="50">
        <f t="shared" si="4"/>
        <v>0</v>
      </c>
      <c r="Z19" s="50" t="e">
        <f t="shared" si="5"/>
        <v>#DIV/0!</v>
      </c>
      <c r="AA19" s="50"/>
      <c r="AB19" s="69" t="e">
        <f t="shared" si="6"/>
        <v>#DIV/0!</v>
      </c>
      <c r="AC19" s="245"/>
      <c r="AD19" s="72" t="e">
        <f t="shared" si="7"/>
        <v>#DIV/0!</v>
      </c>
      <c r="AL19" s="70">
        <v>600</v>
      </c>
      <c r="AM19" s="71" t="e">
        <f t="shared" si="15"/>
        <v>#DIV/0!</v>
      </c>
    </row>
    <row r="20" spans="1:39" ht="13.5" customHeight="1" x14ac:dyDescent="0.25">
      <c r="A20" s="53">
        <v>700</v>
      </c>
      <c r="B20" s="141" t="e">
        <f t="shared" si="8"/>
        <v>#DIV/0!</v>
      </c>
      <c r="C20" s="142"/>
      <c r="D20" s="141">
        <f t="shared" si="16"/>
        <v>5.384615384615385</v>
      </c>
      <c r="E20" s="142"/>
      <c r="F20" s="141" t="e">
        <f t="shared" si="17"/>
        <v>#DIV/0!</v>
      </c>
      <c r="G20" s="142"/>
      <c r="H20" s="148"/>
      <c r="I20" s="54" t="e">
        <f t="shared" si="18"/>
        <v>#DIV/0!</v>
      </c>
      <c r="J20" s="141">
        <f t="shared" si="9"/>
        <v>5.554615384615385</v>
      </c>
      <c r="K20" s="142"/>
      <c r="L20" s="54">
        <f t="shared" si="10"/>
        <v>0.18003046669436365</v>
      </c>
      <c r="M20" s="141" t="e">
        <f t="shared" si="11"/>
        <v>#DIV/0!</v>
      </c>
      <c r="N20" s="142"/>
      <c r="O20" s="141" t="e">
        <f t="shared" si="12"/>
        <v>#DIV/0!</v>
      </c>
      <c r="P20" s="142"/>
      <c r="Q20" s="55" t="e">
        <f t="shared" si="13"/>
        <v>#DIV/0!</v>
      </c>
      <c r="R20" s="54" t="e">
        <f t="shared" si="2"/>
        <v>#DIV/0!</v>
      </c>
      <c r="S20" s="54" t="e">
        <f t="shared" si="14"/>
        <v>#DIV/0!</v>
      </c>
      <c r="T20" s="54">
        <v>0</v>
      </c>
      <c r="U20" s="54">
        <v>0</v>
      </c>
      <c r="V20" s="141">
        <f t="shared" si="3"/>
        <v>0</v>
      </c>
      <c r="W20" s="142"/>
      <c r="X20" s="148"/>
      <c r="Y20" s="54">
        <f t="shared" si="4"/>
        <v>0</v>
      </c>
      <c r="Z20" s="54" t="e">
        <f t="shared" si="5"/>
        <v>#DIV/0!</v>
      </c>
      <c r="AA20" s="50"/>
      <c r="AB20" s="69" t="e">
        <f t="shared" ref="AB20:AB22" si="19">1/Z20-$G$13-$G$14+$AB$16</f>
        <v>#DIV/0!</v>
      </c>
      <c r="AC20" s="245"/>
      <c r="AD20" s="72" t="e">
        <f t="shared" ref="AD20:AD22" si="20">ROUND(AB20,1)</f>
        <v>#DIV/0!</v>
      </c>
      <c r="AL20" s="70">
        <v>700</v>
      </c>
      <c r="AM20" s="71" t="e">
        <f t="shared" si="15"/>
        <v>#DIV/0!</v>
      </c>
    </row>
    <row r="21" spans="1:39" ht="13.5" customHeight="1" x14ac:dyDescent="0.25">
      <c r="A21" s="19">
        <v>800</v>
      </c>
      <c r="B21" s="139" t="e">
        <f t="shared" si="8"/>
        <v>#DIV/0!</v>
      </c>
      <c r="C21" s="140"/>
      <c r="D21" s="139">
        <f t="shared" si="16"/>
        <v>6.1538461538461542</v>
      </c>
      <c r="E21" s="140"/>
      <c r="F21" s="139" t="e">
        <f t="shared" si="17"/>
        <v>#DIV/0!</v>
      </c>
      <c r="G21" s="140"/>
      <c r="H21" s="148"/>
      <c r="I21" s="50" t="e">
        <f t="shared" si="18"/>
        <v>#DIV/0!</v>
      </c>
      <c r="J21" s="139">
        <f t="shared" si="9"/>
        <v>6.3238461538461541</v>
      </c>
      <c r="K21" s="140"/>
      <c r="L21" s="50">
        <f t="shared" si="10"/>
        <v>0.15813161415886146</v>
      </c>
      <c r="M21" s="139" t="e">
        <f t="shared" si="11"/>
        <v>#DIV/0!</v>
      </c>
      <c r="N21" s="140"/>
      <c r="O21" s="139" t="e">
        <f t="shared" si="12"/>
        <v>#DIV/0!</v>
      </c>
      <c r="P21" s="140"/>
      <c r="Q21" s="51" t="e">
        <f t="shared" si="13"/>
        <v>#DIV/0!</v>
      </c>
      <c r="R21" s="50" t="e">
        <f t="shared" si="2"/>
        <v>#DIV/0!</v>
      </c>
      <c r="S21" s="50" t="e">
        <f t="shared" si="14"/>
        <v>#DIV/0!</v>
      </c>
      <c r="T21" s="50">
        <v>0</v>
      </c>
      <c r="U21" s="50">
        <v>0</v>
      </c>
      <c r="V21" s="139">
        <f t="shared" si="3"/>
        <v>0</v>
      </c>
      <c r="W21" s="140"/>
      <c r="X21" s="148"/>
      <c r="Y21" s="50">
        <f t="shared" si="4"/>
        <v>0</v>
      </c>
      <c r="Z21" s="50" t="e">
        <f t="shared" si="5"/>
        <v>#DIV/0!</v>
      </c>
      <c r="AA21" s="50"/>
      <c r="AB21" s="69" t="e">
        <f t="shared" si="19"/>
        <v>#DIV/0!</v>
      </c>
      <c r="AC21" s="245"/>
      <c r="AD21" s="72" t="e">
        <f t="shared" si="20"/>
        <v>#DIV/0!</v>
      </c>
      <c r="AF21" s="56"/>
      <c r="AL21" s="70">
        <v>800</v>
      </c>
      <c r="AM21" s="71" t="e">
        <f t="shared" si="15"/>
        <v>#DIV/0!</v>
      </c>
    </row>
    <row r="22" spans="1:39" ht="13.5" customHeight="1" x14ac:dyDescent="0.25">
      <c r="A22" s="53">
        <v>900</v>
      </c>
      <c r="B22" s="141" t="e">
        <f t="shared" si="8"/>
        <v>#DIV/0!</v>
      </c>
      <c r="C22" s="142"/>
      <c r="D22" s="141">
        <f t="shared" si="16"/>
        <v>6.9230769230769234</v>
      </c>
      <c r="E22" s="142"/>
      <c r="F22" s="141" t="e">
        <f t="shared" si="17"/>
        <v>#DIV/0!</v>
      </c>
      <c r="G22" s="142"/>
      <c r="H22" s="148"/>
      <c r="I22" s="54" t="e">
        <f t="shared" si="18"/>
        <v>#DIV/0!</v>
      </c>
      <c r="J22" s="141">
        <f t="shared" si="9"/>
        <v>7.0930769230769233</v>
      </c>
      <c r="K22" s="142"/>
      <c r="L22" s="54">
        <f t="shared" si="10"/>
        <v>0.14098253985467954</v>
      </c>
      <c r="M22" s="141" t="e">
        <f t="shared" si="11"/>
        <v>#DIV/0!</v>
      </c>
      <c r="N22" s="142"/>
      <c r="O22" s="141" t="e">
        <f t="shared" si="12"/>
        <v>#DIV/0!</v>
      </c>
      <c r="P22" s="142"/>
      <c r="Q22" s="55" t="e">
        <f t="shared" si="13"/>
        <v>#DIV/0!</v>
      </c>
      <c r="R22" s="54" t="e">
        <f t="shared" si="2"/>
        <v>#DIV/0!</v>
      </c>
      <c r="S22" s="54" t="e">
        <f t="shared" si="14"/>
        <v>#DIV/0!</v>
      </c>
      <c r="T22" s="54">
        <v>0</v>
      </c>
      <c r="U22" s="54">
        <v>0</v>
      </c>
      <c r="V22" s="141">
        <f t="shared" si="3"/>
        <v>0</v>
      </c>
      <c r="W22" s="142"/>
      <c r="X22" s="148"/>
      <c r="Y22" s="54">
        <f t="shared" si="4"/>
        <v>0</v>
      </c>
      <c r="Z22" s="54" t="e">
        <f t="shared" si="5"/>
        <v>#DIV/0!</v>
      </c>
      <c r="AA22" s="50"/>
      <c r="AB22" s="69" t="e">
        <f t="shared" si="19"/>
        <v>#DIV/0!</v>
      </c>
      <c r="AC22" s="245"/>
      <c r="AD22" s="72" t="e">
        <f t="shared" si="20"/>
        <v>#DIV/0!</v>
      </c>
      <c r="AL22" s="70">
        <v>900</v>
      </c>
      <c r="AM22" s="71" t="e">
        <f t="shared" si="15"/>
        <v>#DIV/0!</v>
      </c>
    </row>
    <row r="23" spans="1:39" x14ac:dyDescent="0.25">
      <c r="A23" s="143" t="s">
        <v>90</v>
      </c>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220"/>
      <c r="AD23" s="220"/>
    </row>
    <row r="24" spans="1:39" x14ac:dyDescent="0.25">
      <c r="A24" s="144"/>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30"/>
      <c r="AD24" s="130"/>
    </row>
    <row r="25" spans="1:39" x14ac:dyDescent="0.25">
      <c r="A25" s="144"/>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30"/>
      <c r="AD25" s="130"/>
    </row>
  </sheetData>
  <sheetProtection selectLockedCells="1"/>
  <mergeCells count="116">
    <mergeCell ref="AA6:AC6"/>
    <mergeCell ref="AA7:AC7"/>
    <mergeCell ref="AA8:AC12"/>
    <mergeCell ref="AD8:AD12"/>
    <mergeCell ref="AD13:AD16"/>
    <mergeCell ref="S1:AB2"/>
    <mergeCell ref="F2:G2"/>
    <mergeCell ref="A3:G3"/>
    <mergeCell ref="H3:K3"/>
    <mergeCell ref="M3:R3"/>
    <mergeCell ref="S3:AB5"/>
    <mergeCell ref="A4:G4"/>
    <mergeCell ref="H4:K4"/>
    <mergeCell ref="M4:R4"/>
    <mergeCell ref="A5:I5"/>
    <mergeCell ref="J5:K5"/>
    <mergeCell ref="M5:R5"/>
    <mergeCell ref="A8:A16"/>
    <mergeCell ref="B8:C12"/>
    <mergeCell ref="D8:E12"/>
    <mergeCell ref="F8:H12"/>
    <mergeCell ref="I8:I12"/>
    <mergeCell ref="J8:K12"/>
    <mergeCell ref="A1:G1"/>
    <mergeCell ref="I1:P2"/>
    <mergeCell ref="Q1:R2"/>
    <mergeCell ref="O6:P6"/>
    <mergeCell ref="V6:X6"/>
    <mergeCell ref="B7:C7"/>
    <mergeCell ref="F7:H7"/>
    <mergeCell ref="J7:K7"/>
    <mergeCell ref="M7:N7"/>
    <mergeCell ref="O7:P7"/>
    <mergeCell ref="V7:X7"/>
    <mergeCell ref="Z8:Z12"/>
    <mergeCell ref="B6:C6"/>
    <mergeCell ref="D6:E6"/>
    <mergeCell ref="F6:H6"/>
    <mergeCell ref="J6:K6"/>
    <mergeCell ref="M6:N6"/>
    <mergeCell ref="M12:M14"/>
    <mergeCell ref="N12:N14"/>
    <mergeCell ref="I13:I16"/>
    <mergeCell ref="J13:K15"/>
    <mergeCell ref="L13:L16"/>
    <mergeCell ref="O13:P13"/>
    <mergeCell ref="T13:T16"/>
    <mergeCell ref="S8:S14"/>
    <mergeCell ref="T8:T12"/>
    <mergeCell ref="U8:U12"/>
    <mergeCell ref="V8:W13"/>
    <mergeCell ref="X8:X13"/>
    <mergeCell ref="Y8:Y12"/>
    <mergeCell ref="U13:U16"/>
    <mergeCell ref="Y13:Y16"/>
    <mergeCell ref="L8:L12"/>
    <mergeCell ref="M8:M11"/>
    <mergeCell ref="N8:N11"/>
    <mergeCell ref="O8:P12"/>
    <mergeCell ref="Q8:Q14"/>
    <mergeCell ref="R8:R14"/>
    <mergeCell ref="AM15:AM16"/>
    <mergeCell ref="G16:H16"/>
    <mergeCell ref="B17:C17"/>
    <mergeCell ref="D17:E17"/>
    <mergeCell ref="F17:G17"/>
    <mergeCell ref="H17:H22"/>
    <mergeCell ref="J17:K17"/>
    <mergeCell ref="M17:N17"/>
    <mergeCell ref="O17:P17"/>
    <mergeCell ref="V17:W17"/>
    <mergeCell ref="Z13:Z16"/>
    <mergeCell ref="B14:C16"/>
    <mergeCell ref="D14:E16"/>
    <mergeCell ref="M15:N16"/>
    <mergeCell ref="Q15:Q16"/>
    <mergeCell ref="R15:R16"/>
    <mergeCell ref="S15:S16"/>
    <mergeCell ref="F19:G19"/>
    <mergeCell ref="J19:K19"/>
    <mergeCell ref="M19:N19"/>
    <mergeCell ref="O19:P19"/>
    <mergeCell ref="V19:W19"/>
    <mergeCell ref="B20:C20"/>
    <mergeCell ref="D20:E20"/>
    <mergeCell ref="F20:G20"/>
    <mergeCell ref="J20:K20"/>
    <mergeCell ref="M20:N20"/>
    <mergeCell ref="B19:C19"/>
    <mergeCell ref="D19:E19"/>
    <mergeCell ref="O20:P20"/>
    <mergeCell ref="V20:W20"/>
    <mergeCell ref="B21:C21"/>
    <mergeCell ref="D21:E21"/>
    <mergeCell ref="F21:G21"/>
    <mergeCell ref="J21:K21"/>
    <mergeCell ref="M21:N21"/>
    <mergeCell ref="O21:P21"/>
    <mergeCell ref="V21:W21"/>
    <mergeCell ref="V22:W22"/>
    <mergeCell ref="A23:A25"/>
    <mergeCell ref="B23:AB25"/>
    <mergeCell ref="B22:C22"/>
    <mergeCell ref="D22:E22"/>
    <mergeCell ref="F22:G22"/>
    <mergeCell ref="J22:K22"/>
    <mergeCell ref="M22:N22"/>
    <mergeCell ref="O22:P22"/>
    <mergeCell ref="X17:X22"/>
    <mergeCell ref="B18:C18"/>
    <mergeCell ref="D18:E18"/>
    <mergeCell ref="F18:G18"/>
    <mergeCell ref="J18:K18"/>
    <mergeCell ref="M18:N18"/>
    <mergeCell ref="O18:P18"/>
    <mergeCell ref="V18:W18"/>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sizeWithCells="1">
                  <from>
                    <xdr:col>3</xdr:col>
                    <xdr:colOff>9525</xdr:colOff>
                    <xdr:row>0</xdr:row>
                    <xdr:rowOff>0</xdr:rowOff>
                  </from>
                  <to>
                    <xdr:col>7</xdr:col>
                    <xdr:colOff>552450</xdr:colOff>
                    <xdr:row>1</xdr:row>
                    <xdr:rowOff>219075</xdr:rowOff>
                  </to>
                </anchor>
              </controlPr>
            </control>
          </mc:Choice>
        </mc:AlternateContent>
        <mc:AlternateContent xmlns:mc="http://schemas.openxmlformats.org/markup-compatibility/2006">
          <mc:Choice Requires="x14">
            <control shapeId="9218" r:id="rId5" name="Drop Down 2">
              <controlPr defaultSize="0" autoLine="0" autoPict="0">
                <anchor moveWithCells="1" sizeWithCells="1">
                  <from>
                    <xdr:col>3</xdr:col>
                    <xdr:colOff>9525</xdr:colOff>
                    <xdr:row>2</xdr:row>
                    <xdr:rowOff>0</xdr:rowOff>
                  </from>
                  <to>
                    <xdr:col>7</xdr:col>
                    <xdr:colOff>19050</xdr:colOff>
                    <xdr:row>3</xdr:row>
                    <xdr:rowOff>0</xdr:rowOff>
                  </to>
                </anchor>
              </controlPr>
            </control>
          </mc:Choice>
        </mc:AlternateContent>
        <mc:AlternateContent xmlns:mc="http://schemas.openxmlformats.org/markup-compatibility/2006">
          <mc:Choice Requires="x14">
            <control shapeId="9219" r:id="rId6" name="Drop Down 3">
              <controlPr defaultSize="0" autoLine="0" autoPict="0">
                <anchor moveWithCells="1" sizeWithCells="1">
                  <from>
                    <xdr:col>8</xdr:col>
                    <xdr:colOff>133350</xdr:colOff>
                    <xdr:row>3</xdr:row>
                    <xdr:rowOff>219075</xdr:rowOff>
                  </from>
                  <to>
                    <xdr:col>9</xdr:col>
                    <xdr:colOff>19050</xdr:colOff>
                    <xdr:row>4</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C5787-821A-4018-ADEF-02A3C3CDE458}">
  <dimension ref="A1:AS25"/>
  <sheetViews>
    <sheetView zoomScale="98" zoomScaleNormal="98" workbookViewId="0">
      <selection activeCell="AO27" sqref="AO27"/>
    </sheetView>
  </sheetViews>
  <sheetFormatPr defaultColWidth="8.7109375" defaultRowHeight="15" x14ac:dyDescent="0.25"/>
  <cols>
    <col min="1" max="1" width="4.5703125" style="19" customWidth="1"/>
    <col min="2" max="2" width="4.140625" style="19" customWidth="1"/>
    <col min="3" max="3" width="9.140625" style="19" customWidth="1"/>
    <col min="4" max="4" width="4.42578125" style="19" customWidth="1"/>
    <col min="5" max="5" width="7.85546875" style="19" customWidth="1"/>
    <col min="6" max="6" width="4.140625" style="19" customWidth="1"/>
    <col min="7" max="7" width="4.42578125" style="19" customWidth="1"/>
    <col min="8" max="8" width="8.28515625" style="19" bestFit="1" customWidth="1"/>
    <col min="9" max="9" width="8.7109375" style="19"/>
    <col min="10" max="10" width="4.140625" style="19" customWidth="1"/>
    <col min="11" max="11" width="8.42578125" style="19" customWidth="1"/>
    <col min="12" max="12" width="7.7109375" style="19" customWidth="1"/>
    <col min="13" max="14" width="3.85546875" style="19" customWidth="1"/>
    <col min="15" max="15" width="7.140625" style="19" customWidth="1"/>
    <col min="16" max="16" width="4.5703125" style="19" customWidth="1"/>
    <col min="17" max="17" width="8.140625" style="19" customWidth="1"/>
    <col min="18" max="18" width="8.7109375" style="19"/>
    <col min="19" max="21" width="7" style="19" customWidth="1"/>
    <col min="22" max="22" width="4.140625" style="19" customWidth="1"/>
    <col min="23" max="23" width="9.28515625" style="19" customWidth="1"/>
    <col min="24" max="24" width="8.28515625" style="19" customWidth="1"/>
    <col min="25" max="26" width="7.140625" style="19" customWidth="1"/>
    <col min="27" max="27" width="5.7109375" style="19" bestFit="1" customWidth="1"/>
    <col min="28" max="28" width="5.85546875" style="19" customWidth="1"/>
    <col min="29" max="29" width="6.42578125" style="19" bestFit="1" customWidth="1"/>
    <col min="30" max="30" width="8" style="19" customWidth="1"/>
    <col min="31" max="31" width="2" style="19" hidden="1" customWidth="1"/>
    <col min="32" max="32" width="31.5703125" style="19" hidden="1" customWidth="1"/>
    <col min="33" max="33" width="2.7109375" style="19" hidden="1" customWidth="1"/>
    <col min="34" max="34" width="5.5703125" style="19" hidden="1" customWidth="1"/>
    <col min="35" max="35" width="8.85546875" style="19" hidden="1" customWidth="1"/>
    <col min="36" max="36" width="4.7109375" style="19" hidden="1" customWidth="1"/>
    <col min="37" max="37" width="4.28515625" style="19" customWidth="1"/>
    <col min="38" max="38" width="8.7109375" style="19"/>
    <col min="39" max="39" width="10.7109375" style="19" customWidth="1"/>
    <col min="40" max="16384" width="8.7109375" style="19"/>
  </cols>
  <sheetData>
    <row r="1" spans="1:45" s="13" customFormat="1" ht="17.25" customHeight="1" x14ac:dyDescent="0.25">
      <c r="A1" s="205" t="s">
        <v>16</v>
      </c>
      <c r="B1" s="205"/>
      <c r="C1" s="205"/>
      <c r="D1" s="205"/>
      <c r="E1" s="205"/>
      <c r="F1" s="205"/>
      <c r="G1" s="205"/>
      <c r="H1" s="11"/>
      <c r="I1" s="217" t="s">
        <v>131</v>
      </c>
      <c r="J1" s="217"/>
      <c r="K1" s="217"/>
      <c r="L1" s="217"/>
      <c r="M1" s="217"/>
      <c r="N1" s="217"/>
      <c r="O1" s="217"/>
      <c r="P1" s="217"/>
      <c r="Q1" s="218" t="s">
        <v>135</v>
      </c>
      <c r="R1" s="218"/>
      <c r="S1" s="208"/>
      <c r="T1" s="208"/>
      <c r="U1" s="208"/>
      <c r="V1" s="208"/>
      <c r="W1" s="208"/>
      <c r="X1" s="208"/>
      <c r="Y1" s="208"/>
      <c r="Z1" s="208"/>
      <c r="AA1" s="208"/>
      <c r="AB1" s="208"/>
      <c r="AC1" s="126"/>
      <c r="AD1" s="126"/>
      <c r="AE1" s="12">
        <v>2</v>
      </c>
      <c r="AF1" s="12"/>
      <c r="AG1" s="13">
        <v>1</v>
      </c>
      <c r="AH1" s="14">
        <v>0.17</v>
      </c>
      <c r="AI1" s="14">
        <v>0</v>
      </c>
      <c r="AJ1" s="14">
        <v>0</v>
      </c>
      <c r="AL1" s="75" t="s">
        <v>116</v>
      </c>
    </row>
    <row r="2" spans="1:45" s="13" customFormat="1" ht="47.25" customHeight="1" x14ac:dyDescent="0.25">
      <c r="A2" s="15" t="s">
        <v>17</v>
      </c>
      <c r="B2" s="11"/>
      <c r="C2" s="11"/>
      <c r="D2" s="11"/>
      <c r="E2" s="11"/>
      <c r="F2" s="209">
        <f>AR15</f>
        <v>0</v>
      </c>
      <c r="G2" s="210"/>
      <c r="H2" s="11"/>
      <c r="I2" s="217"/>
      <c r="J2" s="217"/>
      <c r="K2" s="217"/>
      <c r="L2" s="217"/>
      <c r="M2" s="217"/>
      <c r="N2" s="217"/>
      <c r="O2" s="217"/>
      <c r="P2" s="217"/>
      <c r="Q2" s="218"/>
      <c r="R2" s="218"/>
      <c r="S2" s="208"/>
      <c r="T2" s="208"/>
      <c r="U2" s="208"/>
      <c r="V2" s="208"/>
      <c r="W2" s="208"/>
      <c r="X2" s="208"/>
      <c r="Y2" s="208"/>
      <c r="Z2" s="208"/>
      <c r="AA2" s="208"/>
      <c r="AB2" s="208"/>
      <c r="AC2" s="126"/>
      <c r="AD2" s="126"/>
      <c r="AF2" s="12" t="s">
        <v>106</v>
      </c>
      <c r="AG2" s="13">
        <f>+AG1+1</f>
        <v>2</v>
      </c>
      <c r="AH2" s="14">
        <v>0.17</v>
      </c>
      <c r="AI2" s="14">
        <v>0</v>
      </c>
      <c r="AJ2" s="14">
        <v>0</v>
      </c>
      <c r="AL2" s="58" t="s">
        <v>107</v>
      </c>
      <c r="AM2" s="59"/>
      <c r="AN2" s="60"/>
      <c r="AO2" s="61" t="s">
        <v>114</v>
      </c>
      <c r="AP2" s="61" t="s">
        <v>115</v>
      </c>
    </row>
    <row r="3" spans="1:45" s="13" customFormat="1" ht="17.45" customHeight="1" x14ac:dyDescent="0.25">
      <c r="A3" s="205" t="s">
        <v>18</v>
      </c>
      <c r="B3" s="205"/>
      <c r="C3" s="205"/>
      <c r="D3" s="205"/>
      <c r="E3" s="205"/>
      <c r="F3" s="205"/>
      <c r="G3" s="205"/>
      <c r="H3" s="207"/>
      <c r="I3" s="207"/>
      <c r="J3" s="207"/>
      <c r="K3" s="207"/>
      <c r="L3" s="16">
        <v>0</v>
      </c>
      <c r="M3" s="211" t="str">
        <f>+IF(AE5=1,IF(ISBLANK(L3),"","geen waarde invullen"),IF(AND(AE5&gt;1,L3=0),"aantal bevestigers invullen","stuks/m²"))</f>
        <v>geen waarde invullen</v>
      </c>
      <c r="N3" s="211"/>
      <c r="O3" s="211"/>
      <c r="P3" s="211"/>
      <c r="Q3" s="211"/>
      <c r="R3" s="211"/>
      <c r="S3" s="247" t="str">
        <f>+IF(OR(AE5&gt;1,AE8=1),"Toon middels tekeningen, foto's o.i.d. de wijze van bevestigen voor de afzonderlijke toepassingsgebieden en
bevestigingsconstructiewijzen bij bestaande woningen aan.","")</f>
        <v/>
      </c>
      <c r="T3" s="247"/>
      <c r="U3" s="247"/>
      <c r="V3" s="247"/>
      <c r="W3" s="247"/>
      <c r="X3" s="247"/>
      <c r="Y3" s="247"/>
      <c r="Z3" s="247"/>
      <c r="AA3" s="247"/>
      <c r="AB3" s="247"/>
      <c r="AC3" s="248"/>
      <c r="AD3" s="248"/>
      <c r="AF3" s="12"/>
      <c r="AG3" s="13">
        <f>+AG2+1</f>
        <v>3</v>
      </c>
      <c r="AH3" s="14">
        <v>0.13</v>
      </c>
      <c r="AI3" s="14">
        <v>0.04</v>
      </c>
      <c r="AJ3" s="14">
        <v>0.36</v>
      </c>
      <c r="AL3" s="62" t="s">
        <v>108</v>
      </c>
      <c r="AM3" s="62" t="s">
        <v>109</v>
      </c>
      <c r="AN3" s="73"/>
      <c r="AO3" s="63"/>
      <c r="AP3" s="63"/>
    </row>
    <row r="4" spans="1:45" s="13" customFormat="1" ht="17.45" customHeight="1" x14ac:dyDescent="0.25">
      <c r="A4" s="206"/>
      <c r="B4" s="206"/>
      <c r="C4" s="206"/>
      <c r="D4" s="206"/>
      <c r="E4" s="206"/>
      <c r="F4" s="206"/>
      <c r="G4" s="206"/>
      <c r="H4" s="207" t="str">
        <f>+IF(AE5&gt;1,"diameter bevestiger","")</f>
        <v/>
      </c>
      <c r="I4" s="207"/>
      <c r="J4" s="207"/>
      <c r="K4" s="207"/>
      <c r="L4" s="16">
        <v>0</v>
      </c>
      <c r="M4" s="211" t="str">
        <f>+IF(AE5=1,IF(ISBLANK(L4),"","geen waarde invullen"),IF(AND(AE5&gt;1,L4=0),"diameter bevestigers invullen","mm"))</f>
        <v>geen waarde invullen</v>
      </c>
      <c r="N4" s="211"/>
      <c r="O4" s="211"/>
      <c r="P4" s="211"/>
      <c r="Q4" s="211"/>
      <c r="R4" s="211"/>
      <c r="S4" s="247"/>
      <c r="T4" s="247"/>
      <c r="U4" s="247"/>
      <c r="V4" s="247"/>
      <c r="W4" s="247"/>
      <c r="X4" s="247"/>
      <c r="Y4" s="247"/>
      <c r="Z4" s="247"/>
      <c r="AA4" s="247"/>
      <c r="AB4" s="247"/>
      <c r="AC4" s="248"/>
      <c r="AD4" s="248"/>
      <c r="AF4" s="12"/>
      <c r="AG4" s="13">
        <f>+AG3+1</f>
        <v>4</v>
      </c>
      <c r="AH4" s="14">
        <v>0.1</v>
      </c>
      <c r="AI4" s="14">
        <v>0.04</v>
      </c>
      <c r="AJ4" s="14">
        <v>0.22</v>
      </c>
      <c r="AM4" s="74" t="s">
        <v>113</v>
      </c>
      <c r="AN4" s="63"/>
      <c r="AO4" s="64">
        <v>1</v>
      </c>
      <c r="AP4" s="64">
        <v>1</v>
      </c>
      <c r="AQ4" s="13" t="s">
        <v>124</v>
      </c>
    </row>
    <row r="5" spans="1:45" s="13" customFormat="1" ht="17.45" customHeight="1" thickBot="1" x14ac:dyDescent="0.3">
      <c r="A5" s="214" t="s">
        <v>19</v>
      </c>
      <c r="B5" s="214"/>
      <c r="C5" s="214"/>
      <c r="D5" s="214"/>
      <c r="E5" s="214"/>
      <c r="F5" s="214"/>
      <c r="G5" s="214"/>
      <c r="H5" s="214"/>
      <c r="I5" s="214"/>
      <c r="J5" s="215" t="str">
        <f>+IF(AE8=1,"hout %","")</f>
        <v/>
      </c>
      <c r="K5" s="215"/>
      <c r="L5" s="17">
        <v>0</v>
      </c>
      <c r="M5" s="216" t="str">
        <f>+IF(AE8=2,IF(ISBLANK(L5),"","geen waarde invullen"),IF(AND(AE8=1,ISNUMBER(L5),L5&gt;0),"","percentage invullen"))</f>
        <v>geen waarde invullen</v>
      </c>
      <c r="N5" s="216"/>
      <c r="O5" s="216"/>
      <c r="P5" s="216"/>
      <c r="Q5" s="216"/>
      <c r="R5" s="216"/>
      <c r="S5" s="249"/>
      <c r="T5" s="249"/>
      <c r="U5" s="249"/>
      <c r="V5" s="249"/>
      <c r="W5" s="249"/>
      <c r="X5" s="249"/>
      <c r="Y5" s="249"/>
      <c r="Z5" s="249"/>
      <c r="AA5" s="249"/>
      <c r="AB5" s="249"/>
      <c r="AC5" s="250"/>
      <c r="AD5" s="250"/>
      <c r="AE5" s="18">
        <v>1</v>
      </c>
      <c r="AF5" s="18" t="s">
        <v>20</v>
      </c>
      <c r="AG5" s="19">
        <v>1</v>
      </c>
      <c r="AH5" s="20" t="s">
        <v>21</v>
      </c>
      <c r="AI5" s="21" t="s">
        <v>22</v>
      </c>
      <c r="AM5" s="74" t="s">
        <v>110</v>
      </c>
      <c r="AN5" s="65"/>
      <c r="AO5" s="63">
        <v>0</v>
      </c>
      <c r="AP5" s="63"/>
    </row>
    <row r="6" spans="1:45" ht="13.5" customHeight="1" x14ac:dyDescent="0.25">
      <c r="A6" s="22" t="s">
        <v>23</v>
      </c>
      <c r="B6" s="196" t="s">
        <v>24</v>
      </c>
      <c r="C6" s="198"/>
      <c r="D6" s="196" t="s">
        <v>25</v>
      </c>
      <c r="E6" s="198"/>
      <c r="F6" s="196" t="s">
        <v>26</v>
      </c>
      <c r="G6" s="197"/>
      <c r="H6" s="198"/>
      <c r="I6" s="23" t="s">
        <v>27</v>
      </c>
      <c r="J6" s="196" t="s">
        <v>28</v>
      </c>
      <c r="K6" s="198"/>
      <c r="L6" s="24" t="s">
        <v>29</v>
      </c>
      <c r="M6" s="196" t="s">
        <v>30</v>
      </c>
      <c r="N6" s="197"/>
      <c r="O6" s="196" t="s">
        <v>31</v>
      </c>
      <c r="P6" s="197"/>
      <c r="Q6" s="24" t="s">
        <v>32</v>
      </c>
      <c r="R6" s="23" t="s">
        <v>33</v>
      </c>
      <c r="S6" s="24" t="s">
        <v>34</v>
      </c>
      <c r="T6" s="23" t="s">
        <v>35</v>
      </c>
      <c r="U6" s="23" t="s">
        <v>36</v>
      </c>
      <c r="V6" s="196" t="s">
        <v>37</v>
      </c>
      <c r="W6" s="197"/>
      <c r="X6" s="198"/>
      <c r="Y6" s="23" t="s">
        <v>38</v>
      </c>
      <c r="Z6" s="25" t="s">
        <v>39</v>
      </c>
      <c r="AA6" s="221" t="s">
        <v>40</v>
      </c>
      <c r="AB6" s="222"/>
      <c r="AC6" s="223"/>
      <c r="AD6" s="24" t="s">
        <v>40</v>
      </c>
      <c r="AF6" s="18" t="s">
        <v>41</v>
      </c>
      <c r="AG6" s="19">
        <f>+AG5+1</f>
        <v>2</v>
      </c>
      <c r="AH6" s="19">
        <v>50</v>
      </c>
      <c r="AI6" s="19" t="s">
        <v>42</v>
      </c>
      <c r="AL6" s="59"/>
      <c r="AM6" s="66" t="s">
        <v>111</v>
      </c>
      <c r="AN6" s="67"/>
      <c r="AO6" s="67">
        <f>AO5</f>
        <v>0</v>
      </c>
      <c r="AP6" s="67"/>
    </row>
    <row r="7" spans="1:45" ht="13.5" customHeight="1" x14ac:dyDescent="0.25">
      <c r="A7" s="26"/>
      <c r="B7" s="199" t="s">
        <v>43</v>
      </c>
      <c r="C7" s="200"/>
      <c r="D7" s="27"/>
      <c r="E7" s="28"/>
      <c r="F7" s="199" t="s">
        <v>44</v>
      </c>
      <c r="G7" s="201"/>
      <c r="H7" s="200"/>
      <c r="I7" s="27" t="s">
        <v>45</v>
      </c>
      <c r="J7" s="199" t="s">
        <v>44</v>
      </c>
      <c r="K7" s="200"/>
      <c r="L7" s="29" t="s">
        <v>45</v>
      </c>
      <c r="M7" s="199" t="s">
        <v>46</v>
      </c>
      <c r="N7" s="201"/>
      <c r="O7" s="199" t="s">
        <v>47</v>
      </c>
      <c r="P7" s="201"/>
      <c r="Q7" s="29" t="s">
        <v>48</v>
      </c>
      <c r="R7" s="27" t="s">
        <v>49</v>
      </c>
      <c r="S7" s="29" t="s">
        <v>45</v>
      </c>
      <c r="T7" s="27" t="s">
        <v>50</v>
      </c>
      <c r="U7" s="27">
        <v>8.1300000000000008</v>
      </c>
      <c r="V7" s="199" t="s">
        <v>51</v>
      </c>
      <c r="W7" s="201"/>
      <c r="X7" s="200"/>
      <c r="Y7" s="27" t="s">
        <v>52</v>
      </c>
      <c r="Z7" s="30" t="s">
        <v>53</v>
      </c>
      <c r="AA7" s="224" t="s">
        <v>54</v>
      </c>
      <c r="AB7" s="225"/>
      <c r="AC7" s="226"/>
      <c r="AD7" s="29"/>
      <c r="AF7" s="18" t="s">
        <v>55</v>
      </c>
      <c r="AG7" s="19">
        <f>+AG6+1</f>
        <v>3</v>
      </c>
      <c r="AH7" s="19">
        <v>17</v>
      </c>
      <c r="AI7" s="19" t="s">
        <v>42</v>
      </c>
    </row>
    <row r="8" spans="1:45" ht="13.5" customHeight="1" x14ac:dyDescent="0.25">
      <c r="A8" s="202" t="s">
        <v>56</v>
      </c>
      <c r="B8" s="162" t="s">
        <v>57</v>
      </c>
      <c r="C8" s="183"/>
      <c r="D8" s="162" t="s">
        <v>57</v>
      </c>
      <c r="E8" s="183"/>
      <c r="F8" s="181" t="s">
        <v>58</v>
      </c>
      <c r="G8" s="182"/>
      <c r="H8" s="204"/>
      <c r="I8" s="162" t="s">
        <v>59</v>
      </c>
      <c r="J8" s="162" t="s">
        <v>60</v>
      </c>
      <c r="K8" s="183"/>
      <c r="L8" s="179" t="s">
        <v>59</v>
      </c>
      <c r="M8" s="188" t="s">
        <v>61</v>
      </c>
      <c r="N8" s="189" t="s">
        <v>62</v>
      </c>
      <c r="O8" s="162" t="s">
        <v>63</v>
      </c>
      <c r="P8" s="190"/>
      <c r="Q8" s="192" t="s">
        <v>64</v>
      </c>
      <c r="R8" s="194" t="s">
        <v>65</v>
      </c>
      <c r="S8" s="177" t="s">
        <v>66</v>
      </c>
      <c r="T8" s="162" t="s">
        <v>67</v>
      </c>
      <c r="U8" s="179" t="s">
        <v>68</v>
      </c>
      <c r="V8" s="181" t="s">
        <v>69</v>
      </c>
      <c r="W8" s="182"/>
      <c r="X8" s="185" t="s">
        <v>70</v>
      </c>
      <c r="Y8" s="162" t="s">
        <v>71</v>
      </c>
      <c r="Z8" s="162" t="s">
        <v>72</v>
      </c>
      <c r="AA8" s="181" t="s">
        <v>133</v>
      </c>
      <c r="AB8" s="227"/>
      <c r="AC8" s="228"/>
      <c r="AD8" s="229" t="s">
        <v>73</v>
      </c>
      <c r="AE8" s="18">
        <v>2</v>
      </c>
      <c r="AF8" s="18" t="s">
        <v>74</v>
      </c>
      <c r="AH8" s="31"/>
      <c r="AN8" s="68" t="s">
        <v>118</v>
      </c>
    </row>
    <row r="9" spans="1:45" ht="13.5" customHeight="1" x14ac:dyDescent="0.25">
      <c r="A9" s="202"/>
      <c r="B9" s="162"/>
      <c r="C9" s="183"/>
      <c r="D9" s="162"/>
      <c r="E9" s="183"/>
      <c r="F9" s="162"/>
      <c r="G9" s="183"/>
      <c r="H9" s="190"/>
      <c r="I9" s="162"/>
      <c r="J9" s="162"/>
      <c r="K9" s="183"/>
      <c r="L9" s="179"/>
      <c r="M9" s="188"/>
      <c r="N9" s="189"/>
      <c r="O9" s="162"/>
      <c r="P9" s="190"/>
      <c r="Q9" s="192"/>
      <c r="R9" s="194"/>
      <c r="S9" s="177"/>
      <c r="T9" s="162"/>
      <c r="U9" s="179"/>
      <c r="V9" s="162"/>
      <c r="W9" s="183"/>
      <c r="X9" s="186"/>
      <c r="Y9" s="162"/>
      <c r="Z9" s="162"/>
      <c r="AA9" s="230"/>
      <c r="AB9" s="231"/>
      <c r="AC9" s="232"/>
      <c r="AD9" s="233"/>
      <c r="AF9" s="18" t="s">
        <v>75</v>
      </c>
      <c r="AG9" s="31"/>
      <c r="AH9" s="31"/>
      <c r="AI9" s="31"/>
      <c r="AJ9" s="31"/>
      <c r="AK9" s="31"/>
      <c r="AL9" s="68"/>
      <c r="AN9" s="68" t="s">
        <v>119</v>
      </c>
    </row>
    <row r="10" spans="1:45" ht="13.5" customHeight="1" x14ac:dyDescent="0.25">
      <c r="A10" s="202"/>
      <c r="B10" s="162"/>
      <c r="C10" s="183"/>
      <c r="D10" s="162"/>
      <c r="E10" s="183"/>
      <c r="F10" s="162"/>
      <c r="G10" s="183"/>
      <c r="H10" s="190"/>
      <c r="I10" s="162"/>
      <c r="J10" s="162"/>
      <c r="K10" s="183"/>
      <c r="L10" s="179"/>
      <c r="M10" s="188"/>
      <c r="N10" s="189"/>
      <c r="O10" s="162"/>
      <c r="P10" s="190"/>
      <c r="Q10" s="192"/>
      <c r="R10" s="194"/>
      <c r="S10" s="177"/>
      <c r="T10" s="162"/>
      <c r="U10" s="179"/>
      <c r="V10" s="162"/>
      <c r="W10" s="183"/>
      <c r="X10" s="186"/>
      <c r="Y10" s="162"/>
      <c r="Z10" s="162"/>
      <c r="AA10" s="230"/>
      <c r="AB10" s="231"/>
      <c r="AC10" s="232"/>
      <c r="AD10" s="233"/>
      <c r="AJ10" s="31"/>
      <c r="AK10" s="31"/>
      <c r="AL10" s="68"/>
    </row>
    <row r="11" spans="1:45" ht="13.5" customHeight="1" x14ac:dyDescent="0.25">
      <c r="A11" s="202"/>
      <c r="B11" s="162"/>
      <c r="C11" s="183"/>
      <c r="D11" s="162"/>
      <c r="E11" s="183"/>
      <c r="F11" s="162"/>
      <c r="G11" s="183"/>
      <c r="H11" s="190"/>
      <c r="I11" s="162"/>
      <c r="J11" s="162"/>
      <c r="K11" s="183"/>
      <c r="L11" s="179"/>
      <c r="M11" s="188"/>
      <c r="N11" s="189"/>
      <c r="O11" s="162"/>
      <c r="P11" s="190"/>
      <c r="Q11" s="192"/>
      <c r="R11" s="194"/>
      <c r="S11" s="177"/>
      <c r="T11" s="162"/>
      <c r="U11" s="179"/>
      <c r="V11" s="162"/>
      <c r="W11" s="183"/>
      <c r="X11" s="186"/>
      <c r="Y11" s="162"/>
      <c r="Z11" s="162"/>
      <c r="AA11" s="230"/>
      <c r="AB11" s="231"/>
      <c r="AC11" s="232"/>
      <c r="AD11" s="233"/>
      <c r="AH11" s="31"/>
      <c r="AI11" s="31"/>
      <c r="AJ11" s="31"/>
      <c r="AK11" s="31"/>
      <c r="AO11" s="58" t="s">
        <v>107</v>
      </c>
      <c r="AP11" s="59"/>
      <c r="AQ11" s="60"/>
      <c r="AR11" s="61" t="s">
        <v>120</v>
      </c>
      <c r="AS11" s="61" t="s">
        <v>121</v>
      </c>
    </row>
    <row r="12" spans="1:45" ht="13.5" customHeight="1" x14ac:dyDescent="0.25">
      <c r="A12" s="202"/>
      <c r="B12" s="163"/>
      <c r="C12" s="184"/>
      <c r="D12" s="163"/>
      <c r="E12" s="184"/>
      <c r="F12" s="163"/>
      <c r="G12" s="184"/>
      <c r="H12" s="191"/>
      <c r="I12" s="163"/>
      <c r="J12" s="163"/>
      <c r="K12" s="184"/>
      <c r="L12" s="180"/>
      <c r="M12" s="164" t="str">
        <f>+CONCATENATE(G16*100,"% x")</f>
        <v>100% x</v>
      </c>
      <c r="N12" s="166" t="str">
        <f>+CONCATENATE(ROUND(K16*100,1),"% x")</f>
        <v>0% x</v>
      </c>
      <c r="O12" s="163"/>
      <c r="P12" s="191"/>
      <c r="Q12" s="192"/>
      <c r="R12" s="194"/>
      <c r="S12" s="177"/>
      <c r="T12" s="163"/>
      <c r="U12" s="180"/>
      <c r="V12" s="162"/>
      <c r="W12" s="183"/>
      <c r="X12" s="186"/>
      <c r="Y12" s="163"/>
      <c r="Z12" s="163"/>
      <c r="AA12" s="230"/>
      <c r="AB12" s="231"/>
      <c r="AC12" s="232"/>
      <c r="AD12" s="234"/>
      <c r="AF12" s="32"/>
      <c r="AH12" s="31"/>
      <c r="AI12" s="31"/>
      <c r="AJ12" s="31"/>
      <c r="AK12" s="31"/>
      <c r="AO12" s="62" t="s">
        <v>108</v>
      </c>
      <c r="AP12" s="62" t="s">
        <v>109</v>
      </c>
      <c r="AQ12" s="252">
        <f>'Lambda D'!F19</f>
        <v>0</v>
      </c>
      <c r="AR12" s="63"/>
      <c r="AS12" s="63"/>
    </row>
    <row r="13" spans="1:45" ht="13.5" customHeight="1" x14ac:dyDescent="0.25">
      <c r="A13" s="202"/>
      <c r="B13" s="33" t="s">
        <v>76</v>
      </c>
      <c r="C13" s="34">
        <f>+F2</f>
        <v>0</v>
      </c>
      <c r="D13" s="33" t="s">
        <v>77</v>
      </c>
      <c r="E13" s="34">
        <v>0.13</v>
      </c>
      <c r="F13" s="33" t="s">
        <v>78</v>
      </c>
      <c r="G13" s="35">
        <f>+VLOOKUP(AE1,AG1:AJ4,2)</f>
        <v>0.17</v>
      </c>
      <c r="H13" s="35" t="s">
        <v>79</v>
      </c>
      <c r="I13" s="151"/>
      <c r="J13" s="168"/>
      <c r="K13" s="169"/>
      <c r="L13" s="172"/>
      <c r="M13" s="164"/>
      <c r="N13" s="166"/>
      <c r="O13" s="175" t="s">
        <v>80</v>
      </c>
      <c r="P13" s="176"/>
      <c r="Q13" s="192"/>
      <c r="R13" s="194"/>
      <c r="S13" s="177"/>
      <c r="T13" s="151"/>
      <c r="U13" s="151"/>
      <c r="V13" s="163"/>
      <c r="W13" s="184"/>
      <c r="X13" s="187"/>
      <c r="Y13" s="151"/>
      <c r="Z13" s="151"/>
      <c r="AA13" s="129"/>
      <c r="AB13" s="235"/>
      <c r="AC13" s="236"/>
      <c r="AD13" s="237"/>
      <c r="AH13" s="31"/>
      <c r="AI13" s="31"/>
      <c r="AJ13" s="31"/>
      <c r="AK13" s="31"/>
      <c r="AO13" s="13"/>
      <c r="AP13" s="74" t="s">
        <v>122</v>
      </c>
      <c r="AQ13" s="63"/>
      <c r="AR13" s="64">
        <v>1.2</v>
      </c>
      <c r="AS13" s="64">
        <v>1.4</v>
      </c>
    </row>
    <row r="14" spans="1:45" ht="13.5" customHeight="1" x14ac:dyDescent="0.25">
      <c r="A14" s="202"/>
      <c r="B14" s="154" t="s">
        <v>81</v>
      </c>
      <c r="C14" s="155"/>
      <c r="D14" s="154" t="s">
        <v>42</v>
      </c>
      <c r="E14" s="155"/>
      <c r="F14" s="33" t="s">
        <v>82</v>
      </c>
      <c r="G14" s="35">
        <f>+VLOOKUP(AE1,AG1:AJ4,3)</f>
        <v>0</v>
      </c>
      <c r="H14" s="35" t="s">
        <v>79</v>
      </c>
      <c r="I14" s="152"/>
      <c r="J14" s="170"/>
      <c r="K14" s="171"/>
      <c r="L14" s="173"/>
      <c r="M14" s="165"/>
      <c r="N14" s="167"/>
      <c r="O14" s="33" t="str">
        <f>+CONCATENATE(G16*100,"% x")</f>
        <v>100% x</v>
      </c>
      <c r="P14" s="36" t="s">
        <v>83</v>
      </c>
      <c r="Q14" s="193"/>
      <c r="R14" s="195"/>
      <c r="S14" s="178"/>
      <c r="T14" s="152"/>
      <c r="U14" s="152"/>
      <c r="V14" s="37" t="s">
        <v>84</v>
      </c>
      <c r="W14" s="35" t="str">
        <f>+IF(AND(ISNUMBER(L3),L3&gt;0),L3,"n.v.t.")</f>
        <v>n.v.t.</v>
      </c>
      <c r="X14" s="38" t="str">
        <f>+IF(W14="n.v.t.","","stuks/m²")</f>
        <v/>
      </c>
      <c r="Y14" s="152"/>
      <c r="Z14" s="152"/>
      <c r="AA14" s="128"/>
      <c r="AB14" s="238"/>
      <c r="AC14" s="239"/>
      <c r="AD14" s="240"/>
      <c r="AO14" s="13"/>
      <c r="AP14" s="74" t="s">
        <v>110</v>
      </c>
      <c r="AQ14" s="65"/>
      <c r="AR14" s="63">
        <f>AQ12*AR13</f>
        <v>0</v>
      </c>
      <c r="AS14" s="63">
        <f>AQ12*AS13</f>
        <v>0</v>
      </c>
    </row>
    <row r="15" spans="1:45" ht="13.5" customHeight="1" x14ac:dyDescent="0.25">
      <c r="A15" s="202"/>
      <c r="B15" s="154"/>
      <c r="C15" s="155"/>
      <c r="D15" s="154"/>
      <c r="E15" s="155"/>
      <c r="F15" s="39"/>
      <c r="G15" s="35"/>
      <c r="H15" s="35"/>
      <c r="I15" s="152"/>
      <c r="J15" s="170"/>
      <c r="K15" s="171"/>
      <c r="L15" s="173"/>
      <c r="M15" s="158"/>
      <c r="N15" s="159"/>
      <c r="O15" s="33" t="str">
        <f>+CONCATENATE(ROUND(K16*100,1),"% x")</f>
        <v>0% x</v>
      </c>
      <c r="P15" s="36" t="s">
        <v>85</v>
      </c>
      <c r="Q15" s="151"/>
      <c r="R15" s="151"/>
      <c r="S15" s="151"/>
      <c r="T15" s="152"/>
      <c r="U15" s="152"/>
      <c r="V15" s="40" t="s">
        <v>86</v>
      </c>
      <c r="W15" s="41" t="str">
        <f>+VLOOKUP(AE5,AG5:AI7,2)</f>
        <v>n.v.t.</v>
      </c>
      <c r="X15" s="38" t="str">
        <f>+VLOOKUP(AE5,AG5:AI7,3)</f>
        <v/>
      </c>
      <c r="Y15" s="152"/>
      <c r="Z15" s="152"/>
      <c r="AA15" s="128"/>
      <c r="AB15" s="238"/>
      <c r="AC15" s="239"/>
      <c r="AD15" s="240"/>
      <c r="AF15" s="20" t="s">
        <v>22</v>
      </c>
      <c r="AL15" s="253"/>
      <c r="AM15" s="254" t="s">
        <v>125</v>
      </c>
      <c r="AO15" s="59"/>
      <c r="AP15" s="66" t="s">
        <v>111</v>
      </c>
      <c r="AQ15" s="67"/>
      <c r="AR15" s="67">
        <f t="shared" ref="AR15:AS15" si="0">AR14</f>
        <v>0</v>
      </c>
      <c r="AS15" s="67">
        <f t="shared" si="0"/>
        <v>0</v>
      </c>
    </row>
    <row r="16" spans="1:45" ht="13.5" customHeight="1" thickBot="1" x14ac:dyDescent="0.3">
      <c r="A16" s="203"/>
      <c r="B16" s="156"/>
      <c r="C16" s="157"/>
      <c r="D16" s="156"/>
      <c r="E16" s="157"/>
      <c r="F16" s="42" t="s">
        <v>87</v>
      </c>
      <c r="G16" s="149">
        <f>1-K16</f>
        <v>1</v>
      </c>
      <c r="H16" s="150"/>
      <c r="I16" s="153"/>
      <c r="J16" s="43" t="s">
        <v>88</v>
      </c>
      <c r="K16" s="44">
        <f>+IF(AE8=1,L5,0)</f>
        <v>0</v>
      </c>
      <c r="L16" s="174"/>
      <c r="M16" s="160"/>
      <c r="N16" s="161"/>
      <c r="O16" s="45"/>
      <c r="P16" s="46"/>
      <c r="Q16" s="153"/>
      <c r="R16" s="153"/>
      <c r="S16" s="153"/>
      <c r="T16" s="153"/>
      <c r="U16" s="153"/>
      <c r="V16" s="47" t="s">
        <v>89</v>
      </c>
      <c r="W16" s="48" t="str">
        <f>+IF(AND(ISNUMBER(L4),L4&gt;0),L4,"n.v.t.")</f>
        <v>n.v.t.</v>
      </c>
      <c r="X16" s="49" t="str">
        <f>+IF(W16="n.v.t.","","mm")</f>
        <v/>
      </c>
      <c r="Y16" s="153"/>
      <c r="Z16" s="153"/>
      <c r="AA16" s="241" t="s">
        <v>134</v>
      </c>
      <c r="AB16" s="242">
        <f>+VLOOKUP(AE1,AG1:AJ4,4)</f>
        <v>0</v>
      </c>
      <c r="AC16" s="243" t="s">
        <v>56</v>
      </c>
      <c r="AD16" s="244"/>
      <c r="AL16" s="255" t="s">
        <v>112</v>
      </c>
      <c r="AM16" s="256"/>
    </row>
    <row r="17" spans="1:39" ht="13.5" customHeight="1" x14ac:dyDescent="0.25">
      <c r="A17" s="19">
        <v>400</v>
      </c>
      <c r="B17" s="139" t="e">
        <f>+$A17*0.001/C$13</f>
        <v>#DIV/0!</v>
      </c>
      <c r="C17" s="140"/>
      <c r="D17" s="139">
        <f>+$A17*0.001/E$13</f>
        <v>3.0769230769230771</v>
      </c>
      <c r="E17" s="140"/>
      <c r="F17" s="139" t="e">
        <f>(B17+$G$13+$G$14+$G$15)</f>
        <v>#DIV/0!</v>
      </c>
      <c r="G17" s="140"/>
      <c r="H17" s="147" t="str">
        <f>+IF(M5="percentage invullen",CONCATENATE(J5," invullen; alle waarden in de kolommen hierna zijn NIET JUIST"),"")</f>
        <v/>
      </c>
      <c r="I17" s="50" t="e">
        <f>1/F17</f>
        <v>#DIV/0!</v>
      </c>
      <c r="J17" s="139">
        <f>(D17+$G$13+$G$14+$G$15)</f>
        <v>3.246923076923077</v>
      </c>
      <c r="K17" s="140"/>
      <c r="L17" s="50">
        <f>1/J17</f>
        <v>0.30798389007344229</v>
      </c>
      <c r="M17" s="139" t="e">
        <f>1/($G$16*I17+$K$16*L17)</f>
        <v>#DIV/0!</v>
      </c>
      <c r="N17" s="140"/>
      <c r="O17" s="139" t="e">
        <f>+A17*0.001/($G$16*$C$13+$K$16*$E$13)+$G$13+$G$14+$G$15</f>
        <v>#DIV/0!</v>
      </c>
      <c r="P17" s="140"/>
      <c r="Q17" s="51" t="e">
        <f>+IF(M17/(O17+$G$13+$G$14)&lt;1.05,0,1)</f>
        <v>#DIV/0!</v>
      </c>
      <c r="R17" s="50" t="e">
        <f t="shared" ref="R17:R22" si="1">+(($G$13+Q17*M17+O17+$G$14)/(1+1.05*Q17))-$G$13-$G$14</f>
        <v>#DIV/0!</v>
      </c>
      <c r="S17" s="50" t="e">
        <f>1/R17</f>
        <v>#DIV/0!</v>
      </c>
      <c r="T17" s="50">
        <v>0</v>
      </c>
      <c r="U17" s="50">
        <v>0</v>
      </c>
      <c r="V17" s="139">
        <f t="shared" ref="V17:V22" si="2">+IF(ISNUMBER($W$15),POWER(B17/R17,2)*((0.8*A17/A17)*($L$3*$W$15*PI()*POWER(($L$4/2)*0.001,2))/(A17*0.001)),0)</f>
        <v>0</v>
      </c>
      <c r="W17" s="140"/>
      <c r="X17" s="147" t="str">
        <f>+IF(AE5=1,"",CONCATENATE(IF(M3="stuks/m²","",CONCATENATE(M3,IF(M4="mm","; alle waarden in de kolommen hierna zijn NIET JUIST"," en "))),IF(M4="mm","",CONCATENATE(M4,"; alle waarden in de kolommen hierna zijn NIET JUIST"))))</f>
        <v/>
      </c>
      <c r="Y17" s="50">
        <f t="shared" ref="Y17:Y22" si="3">T17+U17+V17</f>
        <v>0</v>
      </c>
      <c r="Z17" s="50" t="e">
        <f t="shared" ref="Z17:Z22" si="4">S17/1+Y17</f>
        <v>#DIV/0!</v>
      </c>
      <c r="AA17" s="50"/>
      <c r="AB17" s="245" t="e">
        <f t="shared" ref="AB17:AB20" si="5">1/Z17-$G$13-$G$14+$AB$16</f>
        <v>#DIV/0!</v>
      </c>
      <c r="AC17" s="245"/>
      <c r="AD17" s="246" t="e">
        <f t="shared" ref="AD17:AD20" si="6">ROUND(AB17,1)</f>
        <v>#DIV/0!</v>
      </c>
      <c r="AE17" s="52"/>
      <c r="AL17" s="70">
        <v>400</v>
      </c>
      <c r="AM17" s="71" t="e">
        <f>AB17</f>
        <v>#DIV/0!</v>
      </c>
    </row>
    <row r="18" spans="1:39" ht="13.5" customHeight="1" x14ac:dyDescent="0.25">
      <c r="A18" s="53">
        <v>500</v>
      </c>
      <c r="B18" s="141" t="e">
        <f t="shared" ref="B18:B22" si="7">+$A18*0.001/C$13</f>
        <v>#DIV/0!</v>
      </c>
      <c r="C18" s="142"/>
      <c r="D18" s="141">
        <f>+$A18*0.001/E$13</f>
        <v>3.8461538461538458</v>
      </c>
      <c r="E18" s="142"/>
      <c r="F18" s="141" t="e">
        <f>(B18+$G$13+$G$14+$G$15)</f>
        <v>#DIV/0!</v>
      </c>
      <c r="G18" s="142"/>
      <c r="H18" s="148"/>
      <c r="I18" s="54" t="e">
        <f>1/F18</f>
        <v>#DIV/0!</v>
      </c>
      <c r="J18" s="141">
        <f t="shared" ref="J18:J22" si="8">(D18+$G$13+$G$14+$G$15)</f>
        <v>4.0161538461538457</v>
      </c>
      <c r="K18" s="142"/>
      <c r="L18" s="54">
        <f t="shared" ref="L18:L22" si="9">1/J18</f>
        <v>0.24899444550852329</v>
      </c>
      <c r="M18" s="141" t="e">
        <f t="shared" ref="M18:M22" si="10">1/($G$16*I18+$K$16*L18)</f>
        <v>#DIV/0!</v>
      </c>
      <c r="N18" s="142"/>
      <c r="O18" s="141" t="e">
        <f t="shared" ref="O18:O22" si="11">+A18*0.001/($G$16*$C$13+$K$16*$E$13)+$G$13+$G$14+$G$15</f>
        <v>#DIV/0!</v>
      </c>
      <c r="P18" s="142"/>
      <c r="Q18" s="55" t="e">
        <f t="shared" ref="Q18:Q22" si="12">+IF(M18/(O18+$G$13+$G$14)&lt;1.05,0,1)</f>
        <v>#DIV/0!</v>
      </c>
      <c r="R18" s="54" t="e">
        <f t="shared" si="1"/>
        <v>#DIV/0!</v>
      </c>
      <c r="S18" s="54" t="e">
        <f t="shared" ref="S18:S22" si="13">1/R18</f>
        <v>#DIV/0!</v>
      </c>
      <c r="T18" s="54">
        <v>0</v>
      </c>
      <c r="U18" s="54">
        <v>0</v>
      </c>
      <c r="V18" s="141">
        <f t="shared" si="2"/>
        <v>0</v>
      </c>
      <c r="W18" s="142"/>
      <c r="X18" s="148"/>
      <c r="Y18" s="54">
        <f t="shared" si="3"/>
        <v>0</v>
      </c>
      <c r="Z18" s="54" t="e">
        <f t="shared" si="4"/>
        <v>#DIV/0!</v>
      </c>
      <c r="AA18" s="50"/>
      <c r="AB18" s="245" t="e">
        <f t="shared" si="5"/>
        <v>#DIV/0!</v>
      </c>
      <c r="AC18" s="245"/>
      <c r="AD18" s="246" t="e">
        <f t="shared" si="6"/>
        <v>#DIV/0!</v>
      </c>
      <c r="AL18" s="70">
        <v>500</v>
      </c>
      <c r="AM18" s="71" t="e">
        <f t="shared" ref="AM18:AM22" si="14">AB18</f>
        <v>#DIV/0!</v>
      </c>
    </row>
    <row r="19" spans="1:39" ht="13.5" customHeight="1" x14ac:dyDescent="0.25">
      <c r="A19" s="19">
        <v>600</v>
      </c>
      <c r="B19" s="139" t="e">
        <f t="shared" si="7"/>
        <v>#DIV/0!</v>
      </c>
      <c r="C19" s="140"/>
      <c r="D19" s="139">
        <f t="shared" ref="D19:D22" si="15">+$A19*0.001/E$13</f>
        <v>4.615384615384615</v>
      </c>
      <c r="E19" s="140"/>
      <c r="F19" s="139" t="e">
        <f t="shared" ref="F19:F22" si="16">(B19+$G$13+$G$14+$G$15)</f>
        <v>#DIV/0!</v>
      </c>
      <c r="G19" s="140"/>
      <c r="H19" s="148"/>
      <c r="I19" s="50" t="e">
        <f t="shared" ref="I19:I22" si="17">1/F19</f>
        <v>#DIV/0!</v>
      </c>
      <c r="J19" s="139">
        <f t="shared" si="8"/>
        <v>4.7853846153846149</v>
      </c>
      <c r="K19" s="140"/>
      <c r="L19" s="50">
        <f t="shared" si="9"/>
        <v>0.20896961903230993</v>
      </c>
      <c r="M19" s="139" t="e">
        <f t="shared" si="10"/>
        <v>#DIV/0!</v>
      </c>
      <c r="N19" s="140"/>
      <c r="O19" s="139" t="e">
        <f t="shared" si="11"/>
        <v>#DIV/0!</v>
      </c>
      <c r="P19" s="140"/>
      <c r="Q19" s="51" t="e">
        <f t="shared" si="12"/>
        <v>#DIV/0!</v>
      </c>
      <c r="R19" s="50" t="e">
        <f t="shared" si="1"/>
        <v>#DIV/0!</v>
      </c>
      <c r="S19" s="50" t="e">
        <f t="shared" si="13"/>
        <v>#DIV/0!</v>
      </c>
      <c r="T19" s="50">
        <v>0</v>
      </c>
      <c r="U19" s="50">
        <v>0</v>
      </c>
      <c r="V19" s="139">
        <f t="shared" si="2"/>
        <v>0</v>
      </c>
      <c r="W19" s="140"/>
      <c r="X19" s="148"/>
      <c r="Y19" s="50">
        <f t="shared" si="3"/>
        <v>0</v>
      </c>
      <c r="Z19" s="50" t="e">
        <f t="shared" si="4"/>
        <v>#DIV/0!</v>
      </c>
      <c r="AA19" s="50"/>
      <c r="AB19" s="245" t="e">
        <f t="shared" si="5"/>
        <v>#DIV/0!</v>
      </c>
      <c r="AC19" s="245"/>
      <c r="AD19" s="246" t="e">
        <f t="shared" si="6"/>
        <v>#DIV/0!</v>
      </c>
      <c r="AL19" s="70">
        <v>600</v>
      </c>
      <c r="AM19" s="71" t="e">
        <f t="shared" si="14"/>
        <v>#DIV/0!</v>
      </c>
    </row>
    <row r="20" spans="1:39" ht="13.5" customHeight="1" x14ac:dyDescent="0.25">
      <c r="A20" s="53">
        <v>700</v>
      </c>
      <c r="B20" s="141" t="e">
        <f t="shared" si="7"/>
        <v>#DIV/0!</v>
      </c>
      <c r="C20" s="142"/>
      <c r="D20" s="141">
        <f t="shared" si="15"/>
        <v>5.384615384615385</v>
      </c>
      <c r="E20" s="142"/>
      <c r="F20" s="141" t="e">
        <f t="shared" si="16"/>
        <v>#DIV/0!</v>
      </c>
      <c r="G20" s="142"/>
      <c r="H20" s="148"/>
      <c r="I20" s="54" t="e">
        <f t="shared" si="17"/>
        <v>#DIV/0!</v>
      </c>
      <c r="J20" s="141">
        <f t="shared" si="8"/>
        <v>5.554615384615385</v>
      </c>
      <c r="K20" s="142"/>
      <c r="L20" s="54">
        <f t="shared" si="9"/>
        <v>0.18003046669436365</v>
      </c>
      <c r="M20" s="141" t="e">
        <f t="shared" si="10"/>
        <v>#DIV/0!</v>
      </c>
      <c r="N20" s="142"/>
      <c r="O20" s="141" t="e">
        <f t="shared" si="11"/>
        <v>#DIV/0!</v>
      </c>
      <c r="P20" s="142"/>
      <c r="Q20" s="55" t="e">
        <f t="shared" si="12"/>
        <v>#DIV/0!</v>
      </c>
      <c r="R20" s="54" t="e">
        <f t="shared" si="1"/>
        <v>#DIV/0!</v>
      </c>
      <c r="S20" s="54" t="e">
        <f t="shared" si="13"/>
        <v>#DIV/0!</v>
      </c>
      <c r="T20" s="54">
        <v>0</v>
      </c>
      <c r="U20" s="54">
        <v>0</v>
      </c>
      <c r="V20" s="141">
        <f t="shared" si="2"/>
        <v>0</v>
      </c>
      <c r="W20" s="142"/>
      <c r="X20" s="148"/>
      <c r="Y20" s="54">
        <f t="shared" si="3"/>
        <v>0</v>
      </c>
      <c r="Z20" s="54" t="e">
        <f t="shared" si="4"/>
        <v>#DIV/0!</v>
      </c>
      <c r="AA20" s="50"/>
      <c r="AB20" s="245" t="e">
        <f t="shared" si="5"/>
        <v>#DIV/0!</v>
      </c>
      <c r="AC20" s="245"/>
      <c r="AD20" s="246" t="e">
        <f t="shared" si="6"/>
        <v>#DIV/0!</v>
      </c>
      <c r="AL20" s="70">
        <v>700</v>
      </c>
      <c r="AM20" s="71" t="e">
        <f t="shared" si="14"/>
        <v>#DIV/0!</v>
      </c>
    </row>
    <row r="21" spans="1:39" ht="13.5" customHeight="1" x14ac:dyDescent="0.25">
      <c r="A21" s="19">
        <v>800</v>
      </c>
      <c r="B21" s="139" t="e">
        <f t="shared" si="7"/>
        <v>#DIV/0!</v>
      </c>
      <c r="C21" s="140"/>
      <c r="D21" s="139">
        <f t="shared" si="15"/>
        <v>6.1538461538461542</v>
      </c>
      <c r="E21" s="140"/>
      <c r="F21" s="139" t="e">
        <f t="shared" si="16"/>
        <v>#DIV/0!</v>
      </c>
      <c r="G21" s="140"/>
      <c r="H21" s="148"/>
      <c r="I21" s="50" t="e">
        <f t="shared" si="17"/>
        <v>#DIV/0!</v>
      </c>
      <c r="J21" s="139">
        <f t="shared" si="8"/>
        <v>6.3238461538461541</v>
      </c>
      <c r="K21" s="140"/>
      <c r="L21" s="50">
        <f t="shared" si="9"/>
        <v>0.15813161415886146</v>
      </c>
      <c r="M21" s="139" t="e">
        <f t="shared" si="10"/>
        <v>#DIV/0!</v>
      </c>
      <c r="N21" s="140"/>
      <c r="O21" s="139" t="e">
        <f t="shared" si="11"/>
        <v>#DIV/0!</v>
      </c>
      <c r="P21" s="140"/>
      <c r="Q21" s="51" t="e">
        <f t="shared" si="12"/>
        <v>#DIV/0!</v>
      </c>
      <c r="R21" s="50" t="e">
        <f t="shared" si="1"/>
        <v>#DIV/0!</v>
      </c>
      <c r="S21" s="50" t="e">
        <f t="shared" si="13"/>
        <v>#DIV/0!</v>
      </c>
      <c r="T21" s="50">
        <v>0</v>
      </c>
      <c r="U21" s="50">
        <v>0</v>
      </c>
      <c r="V21" s="139">
        <f t="shared" si="2"/>
        <v>0</v>
      </c>
      <c r="W21" s="140"/>
      <c r="X21" s="148"/>
      <c r="Y21" s="50">
        <f t="shared" si="3"/>
        <v>0</v>
      </c>
      <c r="Z21" s="50" t="e">
        <f t="shared" si="4"/>
        <v>#DIV/0!</v>
      </c>
      <c r="AA21" s="50"/>
      <c r="AB21" s="245" t="e">
        <f t="shared" ref="AB21:AB22" si="18">1/Z21-$G$13-$G$14+$AB$16</f>
        <v>#DIV/0!</v>
      </c>
      <c r="AC21" s="245"/>
      <c r="AD21" s="246" t="e">
        <f t="shared" ref="AD21:AD22" si="19">ROUND(AB21,1)</f>
        <v>#DIV/0!</v>
      </c>
      <c r="AF21" s="56"/>
      <c r="AL21" s="70">
        <v>800</v>
      </c>
      <c r="AM21" s="71" t="e">
        <f t="shared" si="14"/>
        <v>#DIV/0!</v>
      </c>
    </row>
    <row r="22" spans="1:39" ht="13.5" customHeight="1" x14ac:dyDescent="0.25">
      <c r="A22" s="53">
        <v>900</v>
      </c>
      <c r="B22" s="141" t="e">
        <f t="shared" si="7"/>
        <v>#DIV/0!</v>
      </c>
      <c r="C22" s="142"/>
      <c r="D22" s="141">
        <f t="shared" si="15"/>
        <v>6.9230769230769234</v>
      </c>
      <c r="E22" s="142"/>
      <c r="F22" s="141" t="e">
        <f t="shared" si="16"/>
        <v>#DIV/0!</v>
      </c>
      <c r="G22" s="142"/>
      <c r="H22" s="148"/>
      <c r="I22" s="54" t="e">
        <f t="shared" si="17"/>
        <v>#DIV/0!</v>
      </c>
      <c r="J22" s="141">
        <f t="shared" si="8"/>
        <v>7.0930769230769233</v>
      </c>
      <c r="K22" s="142"/>
      <c r="L22" s="54">
        <f t="shared" si="9"/>
        <v>0.14098253985467954</v>
      </c>
      <c r="M22" s="141" t="e">
        <f t="shared" si="10"/>
        <v>#DIV/0!</v>
      </c>
      <c r="N22" s="142"/>
      <c r="O22" s="141" t="e">
        <f t="shared" si="11"/>
        <v>#DIV/0!</v>
      </c>
      <c r="P22" s="142"/>
      <c r="Q22" s="55" t="e">
        <f t="shared" si="12"/>
        <v>#DIV/0!</v>
      </c>
      <c r="R22" s="54" t="e">
        <f t="shared" si="1"/>
        <v>#DIV/0!</v>
      </c>
      <c r="S22" s="54" t="e">
        <f t="shared" si="13"/>
        <v>#DIV/0!</v>
      </c>
      <c r="T22" s="54">
        <v>0</v>
      </c>
      <c r="U22" s="54">
        <v>0</v>
      </c>
      <c r="V22" s="141">
        <f t="shared" si="2"/>
        <v>0</v>
      </c>
      <c r="W22" s="142"/>
      <c r="X22" s="148"/>
      <c r="Y22" s="54">
        <f t="shared" si="3"/>
        <v>0</v>
      </c>
      <c r="Z22" s="54" t="e">
        <f t="shared" si="4"/>
        <v>#DIV/0!</v>
      </c>
      <c r="AA22" s="50"/>
      <c r="AB22" s="245" t="e">
        <f t="shared" si="18"/>
        <v>#DIV/0!</v>
      </c>
      <c r="AC22" s="245"/>
      <c r="AD22" s="246" t="e">
        <f t="shared" si="19"/>
        <v>#DIV/0!</v>
      </c>
      <c r="AL22" s="70">
        <v>900</v>
      </c>
      <c r="AM22" s="71" t="e">
        <f t="shared" si="14"/>
        <v>#DIV/0!</v>
      </c>
    </row>
    <row r="23" spans="1:39" x14ac:dyDescent="0.25">
      <c r="A23" s="143" t="s">
        <v>90</v>
      </c>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220"/>
      <c r="AD23" s="220"/>
    </row>
    <row r="24" spans="1:39" x14ac:dyDescent="0.25">
      <c r="A24" s="144"/>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30"/>
      <c r="AD24" s="130"/>
    </row>
    <row r="25" spans="1:39" x14ac:dyDescent="0.25">
      <c r="A25" s="144"/>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30"/>
      <c r="AD25" s="130"/>
    </row>
  </sheetData>
  <sheetProtection selectLockedCells="1"/>
  <mergeCells count="116">
    <mergeCell ref="AA6:AC6"/>
    <mergeCell ref="AA7:AC7"/>
    <mergeCell ref="AA8:AC12"/>
    <mergeCell ref="AD8:AD12"/>
    <mergeCell ref="AD13:AD16"/>
    <mergeCell ref="S1:AB2"/>
    <mergeCell ref="F2:G2"/>
    <mergeCell ref="A3:G3"/>
    <mergeCell ref="H3:K3"/>
    <mergeCell ref="M3:R3"/>
    <mergeCell ref="S3:AB5"/>
    <mergeCell ref="A4:G4"/>
    <mergeCell ref="H4:K4"/>
    <mergeCell ref="M4:R4"/>
    <mergeCell ref="A5:I5"/>
    <mergeCell ref="J5:K5"/>
    <mergeCell ref="M5:R5"/>
    <mergeCell ref="A8:A16"/>
    <mergeCell ref="B8:C12"/>
    <mergeCell ref="D8:E12"/>
    <mergeCell ref="F8:H12"/>
    <mergeCell ref="I8:I12"/>
    <mergeCell ref="J8:K12"/>
    <mergeCell ref="A1:G1"/>
    <mergeCell ref="I1:P2"/>
    <mergeCell ref="Q1:R2"/>
    <mergeCell ref="O6:P6"/>
    <mergeCell ref="V6:X6"/>
    <mergeCell ref="B7:C7"/>
    <mergeCell ref="F7:H7"/>
    <mergeCell ref="J7:K7"/>
    <mergeCell ref="M7:N7"/>
    <mergeCell ref="O7:P7"/>
    <mergeCell ref="V7:X7"/>
    <mergeCell ref="Z8:Z12"/>
    <mergeCell ref="B6:C6"/>
    <mergeCell ref="D6:E6"/>
    <mergeCell ref="F6:H6"/>
    <mergeCell ref="J6:K6"/>
    <mergeCell ref="M6:N6"/>
    <mergeCell ref="M12:M14"/>
    <mergeCell ref="N12:N14"/>
    <mergeCell ref="I13:I16"/>
    <mergeCell ref="J13:K15"/>
    <mergeCell ref="L13:L16"/>
    <mergeCell ref="O13:P13"/>
    <mergeCell ref="T13:T16"/>
    <mergeCell ref="S8:S14"/>
    <mergeCell ref="T8:T12"/>
    <mergeCell ref="U8:U12"/>
    <mergeCell ref="V8:W13"/>
    <mergeCell ref="X8:X13"/>
    <mergeCell ref="Y8:Y12"/>
    <mergeCell ref="U13:U16"/>
    <mergeCell ref="Y13:Y16"/>
    <mergeCell ref="L8:L12"/>
    <mergeCell ref="M8:M11"/>
    <mergeCell ref="N8:N11"/>
    <mergeCell ref="O8:P12"/>
    <mergeCell ref="Q8:Q14"/>
    <mergeCell ref="R8:R14"/>
    <mergeCell ref="AM15:AM16"/>
    <mergeCell ref="G16:H16"/>
    <mergeCell ref="B17:C17"/>
    <mergeCell ref="D17:E17"/>
    <mergeCell ref="F17:G17"/>
    <mergeCell ref="H17:H22"/>
    <mergeCell ref="J17:K17"/>
    <mergeCell ref="M17:N17"/>
    <mergeCell ref="O17:P17"/>
    <mergeCell ref="V17:W17"/>
    <mergeCell ref="Z13:Z16"/>
    <mergeCell ref="B14:C16"/>
    <mergeCell ref="D14:E16"/>
    <mergeCell ref="M15:N16"/>
    <mergeCell ref="Q15:Q16"/>
    <mergeCell ref="R15:R16"/>
    <mergeCell ref="S15:S16"/>
    <mergeCell ref="F19:G19"/>
    <mergeCell ref="J19:K19"/>
    <mergeCell ref="M19:N19"/>
    <mergeCell ref="O19:P19"/>
    <mergeCell ref="V19:W19"/>
    <mergeCell ref="B20:C20"/>
    <mergeCell ref="D20:E20"/>
    <mergeCell ref="F20:G20"/>
    <mergeCell ref="J20:K20"/>
    <mergeCell ref="M20:N20"/>
    <mergeCell ref="B19:C19"/>
    <mergeCell ref="D19:E19"/>
    <mergeCell ref="O20:P20"/>
    <mergeCell ref="V20:W20"/>
    <mergeCell ref="B21:C21"/>
    <mergeCell ref="D21:E21"/>
    <mergeCell ref="F21:G21"/>
    <mergeCell ref="J21:K21"/>
    <mergeCell ref="M21:N21"/>
    <mergeCell ref="O21:P21"/>
    <mergeCell ref="V21:W21"/>
    <mergeCell ref="V22:W22"/>
    <mergeCell ref="A23:A25"/>
    <mergeCell ref="B23:AB25"/>
    <mergeCell ref="B22:C22"/>
    <mergeCell ref="D22:E22"/>
    <mergeCell ref="F22:G22"/>
    <mergeCell ref="J22:K22"/>
    <mergeCell ref="M22:N22"/>
    <mergeCell ref="O22:P22"/>
    <mergeCell ref="X17:X22"/>
    <mergeCell ref="B18:C18"/>
    <mergeCell ref="D18:E18"/>
    <mergeCell ref="F18:G18"/>
    <mergeCell ref="J18:K18"/>
    <mergeCell ref="M18:N18"/>
    <mergeCell ref="O18:P18"/>
    <mergeCell ref="V18:W18"/>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sizeWithCells="1">
                  <from>
                    <xdr:col>3</xdr:col>
                    <xdr:colOff>9525</xdr:colOff>
                    <xdr:row>0</xdr:row>
                    <xdr:rowOff>0</xdr:rowOff>
                  </from>
                  <to>
                    <xdr:col>7</xdr:col>
                    <xdr:colOff>552450</xdr:colOff>
                    <xdr:row>1</xdr:row>
                    <xdr:rowOff>219075</xdr:rowOff>
                  </to>
                </anchor>
              </controlPr>
            </control>
          </mc:Choice>
        </mc:AlternateContent>
        <mc:AlternateContent xmlns:mc="http://schemas.openxmlformats.org/markup-compatibility/2006">
          <mc:Choice Requires="x14">
            <control shapeId="10242" r:id="rId5" name="Drop Down 2">
              <controlPr defaultSize="0" autoLine="0" autoPict="0">
                <anchor moveWithCells="1" sizeWithCells="1">
                  <from>
                    <xdr:col>3</xdr:col>
                    <xdr:colOff>9525</xdr:colOff>
                    <xdr:row>2</xdr:row>
                    <xdr:rowOff>0</xdr:rowOff>
                  </from>
                  <to>
                    <xdr:col>7</xdr:col>
                    <xdr:colOff>19050</xdr:colOff>
                    <xdr:row>3</xdr:row>
                    <xdr:rowOff>0</xdr:rowOff>
                  </to>
                </anchor>
              </controlPr>
            </control>
          </mc:Choice>
        </mc:AlternateContent>
        <mc:AlternateContent xmlns:mc="http://schemas.openxmlformats.org/markup-compatibility/2006">
          <mc:Choice Requires="x14">
            <control shapeId="10243" r:id="rId6" name="Drop Down 3">
              <controlPr defaultSize="0" autoLine="0" autoPict="0">
                <anchor moveWithCells="1" sizeWithCells="1">
                  <from>
                    <xdr:col>8</xdr:col>
                    <xdr:colOff>133350</xdr:colOff>
                    <xdr:row>3</xdr:row>
                    <xdr:rowOff>219075</xdr:rowOff>
                  </from>
                  <to>
                    <xdr:col>9</xdr:col>
                    <xdr:colOff>19050</xdr:colOff>
                    <xdr:row>4</xdr:row>
                    <xdr:rowOff>200025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A776A3F504744AA75FEC82873877AB" ma:contentTypeVersion="16" ma:contentTypeDescription="Een nieuw document maken." ma:contentTypeScope="" ma:versionID="5cec83eb8f2fdcdbef28554bd996f945">
  <xsd:schema xmlns:xsd="http://www.w3.org/2001/XMLSchema" xmlns:xs="http://www.w3.org/2001/XMLSchema" xmlns:p="http://schemas.microsoft.com/office/2006/metadata/properties" xmlns:ns2="498d7859-1373-4bf9-8fa2-88423381b8d8" xmlns:ns3="fb2daf79-e58f-48d4-9425-3217bcb3a064" targetNamespace="http://schemas.microsoft.com/office/2006/metadata/properties" ma:root="true" ma:fieldsID="ff44c7895f22118e5e675b83b443e3de" ns2:_="" ns3:_="">
    <xsd:import namespace="498d7859-1373-4bf9-8fa2-88423381b8d8"/>
    <xsd:import namespace="fb2daf79-e58f-48d4-9425-3217bcb3a0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d7859-1373-4bf9-8fa2-88423381b8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359e7ef6-fd9c-4595-8349-21eaa92549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2daf79-e58f-48d4-9425-3217bcb3a06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4cdb317-2e11-4e9a-82ef-5925fa83b529}" ma:internalName="TaxCatchAll" ma:showField="CatchAllData" ma:web="fb2daf79-e58f-48d4-9425-3217bcb3a0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98d7859-1373-4bf9-8fa2-88423381b8d8">
      <Terms xmlns="http://schemas.microsoft.com/office/infopath/2007/PartnerControls"/>
    </lcf76f155ced4ddcb4097134ff3c332f>
    <TaxCatchAll xmlns="fb2daf79-e58f-48d4-9425-3217bcb3a064" xsi:nil="true"/>
  </documentManagement>
</p:properties>
</file>

<file path=customXml/itemProps1.xml><?xml version="1.0" encoding="utf-8"?>
<ds:datastoreItem xmlns:ds="http://schemas.openxmlformats.org/officeDocument/2006/customXml" ds:itemID="{A56D1C3E-E4BD-4CCB-A593-9BD9DA65C13D}">
  <ds:schemaRefs>
    <ds:schemaRef ds:uri="http://schemas.microsoft.com/sharepoint/v3/contenttype/forms"/>
  </ds:schemaRefs>
</ds:datastoreItem>
</file>

<file path=customXml/itemProps2.xml><?xml version="1.0" encoding="utf-8"?>
<ds:datastoreItem xmlns:ds="http://schemas.openxmlformats.org/officeDocument/2006/customXml" ds:itemID="{4A1A6769-DBB8-4950-8801-EC8A59EDAA42}"/>
</file>

<file path=customXml/itemProps3.xml><?xml version="1.0" encoding="utf-8"?>
<ds:datastoreItem xmlns:ds="http://schemas.openxmlformats.org/officeDocument/2006/customXml" ds:itemID="{E1B9A375-5888-4A44-84D5-647B7C4AA29F}">
  <ds:schemaRefs>
    <ds:schemaRef ds:uri="http://schemas.microsoft.com/office/2006/metadata/properties"/>
    <ds:schemaRef ds:uri="http://schemas.microsoft.com/office/infopath/2007/PartnerControls"/>
    <ds:schemaRef ds:uri="498d7859-1373-4bf9-8fa2-88423381b8d8"/>
    <ds:schemaRef ds:uri="fb2daf79-e58f-48d4-9425-3217bcb3a06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Verklaring</vt:lpstr>
      <vt:lpstr>Lambda D</vt:lpstr>
      <vt:lpstr>zonder folie</vt:lpstr>
      <vt:lpstr>met folie </vt:lpstr>
      <vt:lpstr>Verklaring!Afdrukbereik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te Dorsthorst</dc:creator>
  <cp:lastModifiedBy>Ramon Albrecht | BCRG</cp:lastModifiedBy>
  <dcterms:created xsi:type="dcterms:W3CDTF">2023-04-23T14:08:40Z</dcterms:created>
  <dcterms:modified xsi:type="dcterms:W3CDTF">2024-01-30T11:20:55Z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0x010100CCA776A3F504744AA75FEC82873877AB</vt:lpwstr>
  </property>
  <property fmtid="{D5CDD505-2E9C-101B-9397-08002B2CF9AE}" pid="3" name="MediaServiceImageTags">
    <vt:lpwstr/>
  </property>
</Properties>
</file>